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8480" windowHeight="8700" firstSheet="2" activeTab="2"/>
  </bookViews>
  <sheets>
    <sheet name="Pre foreclosures" sheetId="1" r:id="rId1"/>
    <sheet name="Dwelling units by census tract" sheetId="2" r:id="rId2"/>
    <sheet name="Foreclosure data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<sst xmlns="http://schemas.openxmlformats.org/spreadsheetml/2006/main" count="1647" uniqueCount="65">
  <si>
    <t>Properties Listed in Foreclosure/Other Non-market Sale</t>
  </si>
  <si>
    <t>As of 2/24/09</t>
  </si>
  <si>
    <t>City</t>
  </si>
  <si>
    <t>Preforeclosure</t>
  </si>
  <si>
    <t>Foreclosure</t>
  </si>
  <si>
    <t>Bothell</t>
  </si>
  <si>
    <t>Issaquah</t>
  </si>
  <si>
    <t>Kenmore</t>
  </si>
  <si>
    <t>Kirkland</t>
  </si>
  <si>
    <t>Medina</t>
  </si>
  <si>
    <t>Mercer Island</t>
  </si>
  <si>
    <t>Redmond</t>
  </si>
  <si>
    <t>Sammamish</t>
  </si>
  <si>
    <t>Woodinville</t>
  </si>
  <si>
    <t>ARCH Area</t>
  </si>
  <si>
    <t>Seattle</t>
  </si>
  <si>
    <t>Renton</t>
  </si>
  <si>
    <t>Snoqualmie</t>
  </si>
  <si>
    <t>Federal Way</t>
  </si>
  <si>
    <t>King County (all)</t>
  </si>
  <si>
    <t>Bellevue *</t>
  </si>
  <si>
    <t>Percent of Units in Preforeclosure</t>
  </si>
  <si>
    <t>* Includes all Communities with 98004 Zip Code (West Bellevue, Beaux Arts, Clyde Hill, Hunts Point, Yarrow Point) and 98008 Zip Code (East Bellevue and Newcastle)</t>
  </si>
  <si>
    <t>Estimated</t>
  </si>
  <si>
    <t>Census</t>
  </si>
  <si>
    <t>Housing Units</t>
  </si>
  <si>
    <t>Tract</t>
  </si>
  <si>
    <t>King Total</t>
  </si>
  <si>
    <t>Total Residential Units in 2000</t>
  </si>
  <si>
    <t>Estimated Residential Units in 2009</t>
  </si>
  <si>
    <t>Change per year</t>
  </si>
  <si>
    <t>Population in 2000 in thousands</t>
  </si>
  <si>
    <t>Estimated Population in 2007 in thousands</t>
  </si>
  <si>
    <t>Total Pre and Foreclosure</t>
  </si>
  <si>
    <t>Percent of Units Foreclosed/Marketed</t>
  </si>
  <si>
    <t>Percent Combined Pre and Foreclosed</t>
  </si>
  <si>
    <t>Total Units in 2000</t>
  </si>
  <si>
    <t>Pct Owner Occupied in 2000</t>
  </si>
  <si>
    <t>Owner-Occupieds in 2000</t>
  </si>
  <si>
    <t>Total Units in 2009</t>
  </si>
  <si>
    <t>Owner-Occupieds in 2009</t>
  </si>
  <si>
    <t>Nation</t>
  </si>
  <si>
    <t>Washington</t>
  </si>
  <si>
    <t>Sources of unit counts in pre and foreclosure: http://www.foreclosurelistingsnationwide.com</t>
  </si>
  <si>
    <t>Percent owner occupied:</t>
  </si>
  <si>
    <t>Looking at the numbers compared to owner-occupied units</t>
  </si>
  <si>
    <t>Number of Owner-Occupied Units:</t>
  </si>
  <si>
    <t>Pre</t>
  </si>
  <si>
    <t>Fore</t>
  </si>
  <si>
    <t>Date</t>
  </si>
  <si>
    <t>King County</t>
  </si>
  <si>
    <t>WA State</t>
  </si>
  <si>
    <t>USA</t>
  </si>
  <si>
    <t>?</t>
  </si>
  <si>
    <t>on 5/27/09 added auctions to foreclosure count</t>
  </si>
  <si>
    <t>Source: http://www.foreclosurelistingsnationwide.com/</t>
  </si>
  <si>
    <t xml:space="preserve">Number of Residential Foreclosures on Market </t>
  </si>
  <si>
    <t>-</t>
  </si>
  <si>
    <t>Source no longer reporting pre-foreclosures as of 5/24/2011</t>
  </si>
  <si>
    <t>To limit to King County, Bothell numbers are for 98011 zip code area only</t>
  </si>
  <si>
    <t>Newcastle</t>
  </si>
  <si>
    <t>On 3/24/16 Newcastle was added to the detail, before, there was no breakout for Newcastle</t>
  </si>
  <si>
    <t>On 7/24/17 Sheriff Sales were added to the report.  The increase that month over the prior is the addition of Sheriff Sales</t>
  </si>
  <si>
    <t>On 7/24/17 Hunts Point was broken out at Foreclosurelsitings.com, 2 Sheriff sales were reported, added to Bellevue number in above table</t>
  </si>
  <si>
    <t>Source was off line for period 12/24 - 12/30/14 - for 12/24/14 on, used statistics from foreclosurelistings.com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</si>
</sst>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8"/>
      </top>
      <bottom style="thin"/>
    </border>
    <border>
      <left style="thin"/>
      <right style="medium"/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8"/>
      </top>
      <bottom>
        <color indexed="63"/>
      </bottom>
    </border>
    <border>
      <left style="thin"/>
      <right style="medium"/>
      <top>
        <color indexed="8"/>
      </top>
      <bottom>
        <color indexed="63"/>
      </bottom>
    </border>
    <border>
      <left style="medium"/>
      <right>
        <color indexed="8"/>
      </right>
      <top style="thin"/>
      <bottom style="thin"/>
    </border>
    <border>
      <left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58" applyNumberFormat="1" applyFont="1" applyBorder="1" applyAlignment="1">
      <alignment horizontal="center"/>
      <protection/>
    </xf>
    <xf numFmtId="0" fontId="2" fillId="0" borderId="11" xfId="58" applyNumberFormat="1" applyFont="1" applyBorder="1" applyAlignment="1">
      <alignment horizontal="center"/>
      <protection/>
    </xf>
    <xf numFmtId="0" fontId="2" fillId="0" borderId="10" xfId="44" applyNumberFormat="1" applyFont="1" applyBorder="1" applyAlignment="1">
      <alignment horizontal="center"/>
    </xf>
    <xf numFmtId="0" fontId="2" fillId="0" borderId="0" xfId="58" applyNumberFormat="1" applyFont="1" applyBorder="1" applyAlignment="1">
      <alignment horizontal="center" vertical="center"/>
      <protection/>
    </xf>
    <xf numFmtId="0" fontId="2" fillId="0" borderId="12" xfId="58" applyNumberFormat="1" applyFont="1" applyBorder="1" applyAlignment="1">
      <alignment horizontal="center" vertical="center"/>
      <protection/>
    </xf>
    <xf numFmtId="0" fontId="2" fillId="0" borderId="0" xfId="44" applyNumberFormat="1" applyFont="1" applyAlignment="1">
      <alignment horizontal="centerContinuous" vertical="center"/>
    </xf>
    <xf numFmtId="0" fontId="2" fillId="0" borderId="0" xfId="58" applyNumberFormat="1" applyFont="1" applyBorder="1" applyAlignment="1">
      <alignment horizontal="centerContinuous" vertical="center"/>
      <protection/>
    </xf>
    <xf numFmtId="0" fontId="2" fillId="0" borderId="12" xfId="58" applyNumberFormat="1" applyFont="1" applyBorder="1" applyAlignment="1">
      <alignment horizontal="centerContinuous" vertical="center"/>
      <protection/>
    </xf>
    <xf numFmtId="0" fontId="2" fillId="0" borderId="13" xfId="58" applyNumberFormat="1" applyFont="1" applyBorder="1" applyAlignment="1">
      <alignment horizontal="centerContinuous" vertical="top"/>
      <protection/>
    </xf>
    <xf numFmtId="0" fontId="2" fillId="0" borderId="14" xfId="58" applyNumberFormat="1" applyFont="1" applyBorder="1" applyAlignment="1">
      <alignment horizontal="centerContinuous" vertical="top"/>
      <protection/>
    </xf>
    <xf numFmtId="0" fontId="2" fillId="0" borderId="13" xfId="44" applyNumberFormat="1" applyFont="1" applyBorder="1" applyAlignment="1">
      <alignment horizontal="centerContinuous" vertical="top"/>
    </xf>
    <xf numFmtId="0" fontId="4" fillId="0" borderId="0" xfId="58" applyNumberFormat="1" applyFont="1" applyBorder="1" applyAlignment="1">
      <alignment horizontal="center"/>
      <protection/>
    </xf>
    <xf numFmtId="0" fontId="4" fillId="0" borderId="12" xfId="58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15" xfId="59" applyNumberFormat="1" applyFont="1" applyFill="1" applyBorder="1" applyAlignment="1">
      <alignment horizontal="right" wrapText="1"/>
      <protection/>
    </xf>
    <xf numFmtId="0" fontId="4" fillId="0" borderId="0" xfId="58" applyFont="1" applyAlignment="1">
      <alignment/>
      <protection/>
    </xf>
    <xf numFmtId="0" fontId="4" fillId="0" borderId="0" xfId="58" applyFont="1" applyAlignment="1">
      <alignment horizontal="right"/>
      <protection/>
    </xf>
    <xf numFmtId="0" fontId="2" fillId="0" borderId="0" xfId="58" applyFont="1" applyAlignment="1">
      <alignment horizontal="centerContinuous"/>
      <protection/>
    </xf>
    <xf numFmtId="3" fontId="2" fillId="0" borderId="0" xfId="58" applyNumberFormat="1" applyFont="1" applyAlignment="1">
      <alignment horizontal="right"/>
      <protection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10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7" fillId="0" borderId="18" xfId="0" applyNumberFormat="1" applyFont="1" applyBorder="1" applyAlignment="1">
      <alignment/>
    </xf>
    <xf numFmtId="1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0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0" fontId="0" fillId="0" borderId="1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14" fontId="0" fillId="0" borderId="3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alc-Tot99c-rev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alc-Tot99c-rev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PageLayoutView="0" workbookViewId="0" topLeftCell="A2">
      <pane xSplit="5450" ySplit="1670" topLeftCell="M4" activePane="bottomRight" state="split"/>
      <selection pane="topLeft" activeCell="A1" sqref="A1"/>
      <selection pane="topRight" activeCell="A4" sqref="A4"/>
      <selection pane="bottomLeft" activeCell="A30" sqref="A30:IV32"/>
      <selection pane="bottomRight" activeCell="K36" sqref="K36"/>
    </sheetView>
  </sheetViews>
  <sheetFormatPr defaultColWidth="9.140625" defaultRowHeight="12.75"/>
  <cols>
    <col min="1" max="1" width="48.140625" style="0" bestFit="1" customWidth="1"/>
    <col min="2" max="2" width="12.421875" style="0" bestFit="1" customWidth="1"/>
    <col min="3" max="3" width="6.8515625" style="0" bestFit="1" customWidth="1"/>
    <col min="4" max="5" width="8.57421875" style="0" bestFit="1" customWidth="1"/>
    <col min="6" max="6" width="7.8515625" style="0" bestFit="1" customWidth="1"/>
    <col min="7" max="7" width="7.140625" style="0" bestFit="1" customWidth="1"/>
    <col min="8" max="8" width="12.28125" style="0" bestFit="1" customWidth="1"/>
    <col min="9" max="9" width="9.00390625" style="0" bestFit="1" customWidth="1"/>
    <col min="10" max="10" width="11.57421875" style="0" bestFit="1" customWidth="1"/>
    <col min="11" max="11" width="10.421875" style="0" bestFit="1" customWidth="1"/>
    <col min="12" max="12" width="12.28125" style="0" bestFit="1" customWidth="1"/>
    <col min="13" max="13" width="2.140625" style="0" customWidth="1"/>
    <col min="14" max="14" width="7.57421875" style="0" bestFit="1" customWidth="1"/>
    <col min="15" max="15" width="6.8515625" style="0" hidden="1" customWidth="1"/>
    <col min="16" max="16" width="10.7109375" style="0" hidden="1" customWidth="1"/>
    <col min="17" max="17" width="11.57421875" style="0" hidden="1" customWidth="1"/>
    <col min="18" max="18" width="2.00390625" style="0" customWidth="1"/>
    <col min="19" max="19" width="15.00390625" style="0" bestFit="1" customWidth="1"/>
    <col min="20" max="20" width="2.140625" style="0" customWidth="1"/>
    <col min="21" max="21" width="15.00390625" style="0" customWidth="1"/>
    <col min="22" max="22" width="2.140625" style="0" customWidth="1"/>
    <col min="23" max="23" width="11.140625" style="0" bestFit="1" customWidth="1"/>
  </cols>
  <sheetData>
    <row r="1" ht="18">
      <c r="A1" s="33" t="s">
        <v>0</v>
      </c>
    </row>
    <row r="2" ht="18">
      <c r="A2" s="33" t="s">
        <v>1</v>
      </c>
    </row>
    <row r="4" ht="12.75" thickBot="1">
      <c r="A4" t="s">
        <v>43</v>
      </c>
    </row>
    <row r="5" ht="12">
      <c r="L5" s="35"/>
    </row>
    <row r="6" spans="1:25" ht="12">
      <c r="A6" t="s">
        <v>2</v>
      </c>
      <c r="B6" s="25" t="s">
        <v>20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36" t="s">
        <v>14</v>
      </c>
      <c r="M6" s="25"/>
      <c r="N6" s="25" t="s">
        <v>15</v>
      </c>
      <c r="O6" s="25" t="s">
        <v>16</v>
      </c>
      <c r="P6" s="25" t="s">
        <v>17</v>
      </c>
      <c r="Q6" s="25" t="s">
        <v>18</v>
      </c>
      <c r="R6" s="25"/>
      <c r="S6" s="25" t="s">
        <v>19</v>
      </c>
      <c r="T6" s="25"/>
      <c r="U6" s="25" t="s">
        <v>42</v>
      </c>
      <c r="V6" s="25"/>
      <c r="W6" s="25" t="s">
        <v>41</v>
      </c>
      <c r="X6" s="1"/>
      <c r="Y6" s="1"/>
    </row>
    <row r="7" spans="1:23" ht="12">
      <c r="A7" t="s">
        <v>3</v>
      </c>
      <c r="B7" s="28">
        <v>99</v>
      </c>
      <c r="C7" s="28">
        <v>28</v>
      </c>
      <c r="D7" s="28">
        <v>34</v>
      </c>
      <c r="E7" s="28">
        <v>26</v>
      </c>
      <c r="F7" s="28">
        <v>124</v>
      </c>
      <c r="G7" s="28">
        <v>2</v>
      </c>
      <c r="H7" s="28">
        <v>10</v>
      </c>
      <c r="I7" s="28">
        <v>49</v>
      </c>
      <c r="J7" s="28">
        <v>28</v>
      </c>
      <c r="K7" s="28">
        <v>45</v>
      </c>
      <c r="L7" s="37">
        <f>+SUM(B7:K7)</f>
        <v>445</v>
      </c>
      <c r="M7" s="28"/>
      <c r="N7" s="28">
        <v>781</v>
      </c>
      <c r="O7" s="28">
        <v>189</v>
      </c>
      <c r="P7" s="28">
        <v>18</v>
      </c>
      <c r="Q7" s="28">
        <v>161</v>
      </c>
      <c r="R7" s="28"/>
      <c r="S7" s="28">
        <v>2214</v>
      </c>
      <c r="T7" s="28"/>
      <c r="U7" s="31">
        <v>6914</v>
      </c>
      <c r="V7" s="31"/>
      <c r="W7" s="31">
        <v>531297</v>
      </c>
    </row>
    <row r="8" spans="1:23" ht="12">
      <c r="A8" t="s">
        <v>4</v>
      </c>
      <c r="B8" s="30">
        <v>25</v>
      </c>
      <c r="C8" s="30">
        <v>10</v>
      </c>
      <c r="D8" s="30">
        <v>20</v>
      </c>
      <c r="E8" s="30">
        <v>18</v>
      </c>
      <c r="F8" s="30">
        <v>28</v>
      </c>
      <c r="G8" s="30">
        <v>1</v>
      </c>
      <c r="H8" s="30">
        <v>1</v>
      </c>
      <c r="I8" s="30">
        <v>15</v>
      </c>
      <c r="J8" s="30">
        <v>13</v>
      </c>
      <c r="K8" s="30">
        <v>15</v>
      </c>
      <c r="L8" s="38">
        <f>+SUM(B8:K8)</f>
        <v>146</v>
      </c>
      <c r="M8" s="30"/>
      <c r="N8" s="30">
        <v>305</v>
      </c>
      <c r="O8" s="30">
        <v>60</v>
      </c>
      <c r="P8" s="30">
        <v>5</v>
      </c>
      <c r="Q8" s="30">
        <v>75</v>
      </c>
      <c r="R8" s="30"/>
      <c r="S8" s="30">
        <v>890</v>
      </c>
      <c r="T8" s="30"/>
      <c r="U8" s="32">
        <v>3874</v>
      </c>
      <c r="V8" s="32"/>
      <c r="W8" s="32">
        <v>653487</v>
      </c>
    </row>
    <row r="9" spans="1:23" ht="12">
      <c r="A9" t="s">
        <v>33</v>
      </c>
      <c r="B9" s="28">
        <f aca="true" t="shared" si="0" ref="B9:L9">+SUM(B7:B8)</f>
        <v>124</v>
      </c>
      <c r="C9" s="28">
        <f t="shared" si="0"/>
        <v>38</v>
      </c>
      <c r="D9" s="28">
        <f t="shared" si="0"/>
        <v>54</v>
      </c>
      <c r="E9" s="28">
        <f t="shared" si="0"/>
        <v>44</v>
      </c>
      <c r="F9" s="28">
        <f t="shared" si="0"/>
        <v>152</v>
      </c>
      <c r="G9" s="28">
        <f t="shared" si="0"/>
        <v>3</v>
      </c>
      <c r="H9" s="28">
        <f t="shared" si="0"/>
        <v>11</v>
      </c>
      <c r="I9" s="28">
        <f t="shared" si="0"/>
        <v>64</v>
      </c>
      <c r="J9" s="28">
        <f t="shared" si="0"/>
        <v>41</v>
      </c>
      <c r="K9" s="28">
        <f t="shared" si="0"/>
        <v>60</v>
      </c>
      <c r="L9" s="37">
        <f t="shared" si="0"/>
        <v>591</v>
      </c>
      <c r="M9" s="28"/>
      <c r="N9" s="28">
        <f>+SUM(N7:N8)</f>
        <v>1086</v>
      </c>
      <c r="O9" s="28">
        <f>+SUM(O7:O8)</f>
        <v>249</v>
      </c>
      <c r="P9" s="28">
        <f>+SUM(P7:P8)</f>
        <v>23</v>
      </c>
      <c r="Q9" s="28">
        <f>+SUM(Q7:Q8)</f>
        <v>236</v>
      </c>
      <c r="R9" s="28"/>
      <c r="S9" s="28">
        <f>+SUM(S7:S8)</f>
        <v>3104</v>
      </c>
      <c r="T9" s="28"/>
      <c r="U9" s="28">
        <f>+SUM(U7:U8)</f>
        <v>10788</v>
      </c>
      <c r="V9" s="28"/>
      <c r="W9" s="28">
        <f>+SUM(W7:W8)</f>
        <v>1184784</v>
      </c>
    </row>
    <row r="10" ht="12">
      <c r="L10" s="39"/>
    </row>
    <row r="11" spans="1:23" ht="12">
      <c r="A11" t="s">
        <v>31</v>
      </c>
      <c r="B11" s="29">
        <f>0.307+109.6+2.89+0.44+7.74</f>
        <v>120.97699999999999</v>
      </c>
      <c r="C11" s="29">
        <v>30.15</v>
      </c>
      <c r="D11" s="29">
        <v>11.21</v>
      </c>
      <c r="E11" s="29">
        <v>18.68</v>
      </c>
      <c r="F11" s="29">
        <v>45.05</v>
      </c>
      <c r="G11" s="29">
        <v>3.01</v>
      </c>
      <c r="H11" s="29">
        <v>22.04</v>
      </c>
      <c r="I11" s="29">
        <v>45.3</v>
      </c>
      <c r="J11" s="29">
        <v>34.1</v>
      </c>
      <c r="K11" s="29">
        <v>9.19</v>
      </c>
      <c r="L11" s="40">
        <f>+SUM(B11:K11)</f>
        <v>339.707</v>
      </c>
      <c r="M11" s="29"/>
      <c r="N11" s="29">
        <v>563.4</v>
      </c>
      <c r="O11" s="29"/>
      <c r="P11" s="29"/>
      <c r="Q11" s="29"/>
      <c r="R11" s="29"/>
      <c r="S11" s="29">
        <v>1737</v>
      </c>
      <c r="T11" s="29"/>
      <c r="U11" s="29">
        <v>5894.61</v>
      </c>
      <c r="V11" s="29"/>
      <c r="W11" s="29">
        <v>281421.92</v>
      </c>
    </row>
    <row r="12" spans="1:23" ht="12">
      <c r="A12" t="s">
        <v>32</v>
      </c>
      <c r="B12" s="29">
        <f>0.297+121.3+3.03+0.472+9.81</f>
        <v>134.909</v>
      </c>
      <c r="C12" s="29">
        <v>32.24</v>
      </c>
      <c r="D12" s="29">
        <v>23.36</v>
      </c>
      <c r="E12" s="29">
        <v>20.46</v>
      </c>
      <c r="F12" s="29">
        <v>47.33</v>
      </c>
      <c r="G12" s="29">
        <v>3.13</v>
      </c>
      <c r="H12" s="29">
        <v>23.89</v>
      </c>
      <c r="I12" s="29">
        <v>49.4</v>
      </c>
      <c r="J12" s="29">
        <v>35.24</v>
      </c>
      <c r="K12" s="29">
        <v>10.23</v>
      </c>
      <c r="L12" s="40">
        <f>+SUM(B12:K12)</f>
        <v>380.189</v>
      </c>
      <c r="M12" s="29"/>
      <c r="N12" s="29">
        <v>594.2</v>
      </c>
      <c r="O12" s="29"/>
      <c r="P12" s="29"/>
      <c r="Q12" s="29"/>
      <c r="R12" s="29"/>
      <c r="S12" s="29">
        <v>1859</v>
      </c>
      <c r="T12" s="29"/>
      <c r="U12" s="29">
        <v>6468.42</v>
      </c>
      <c r="V12" s="29"/>
      <c r="W12" s="29">
        <v>301621.16</v>
      </c>
    </row>
    <row r="13" spans="1:23" ht="12">
      <c r="A13" t="s">
        <v>30</v>
      </c>
      <c r="B13" s="23">
        <f>+(B12-B11)/B11/7</f>
        <v>0.016451769462672367</v>
      </c>
      <c r="C13" s="23">
        <f aca="true" t="shared" si="1" ref="C13:W13">+(C12-C11)/C11/7</f>
        <v>0.009902866619284547</v>
      </c>
      <c r="D13" s="23">
        <f t="shared" si="1"/>
        <v>0.1548362431502485</v>
      </c>
      <c r="E13" s="23">
        <f t="shared" si="1"/>
        <v>0.013612725604160303</v>
      </c>
      <c r="F13" s="23">
        <f t="shared" si="1"/>
        <v>0.00723006183605518</v>
      </c>
      <c r="G13" s="23">
        <f t="shared" si="1"/>
        <v>0.0056953013763645045</v>
      </c>
      <c r="H13" s="23">
        <f t="shared" si="1"/>
        <v>0.011991184858698479</v>
      </c>
      <c r="I13" s="23">
        <f t="shared" si="1"/>
        <v>0.012929675181330815</v>
      </c>
      <c r="J13" s="23">
        <f t="shared" si="1"/>
        <v>0.004775869291998326</v>
      </c>
      <c r="K13" s="23">
        <f t="shared" si="1"/>
        <v>0.016166640758588542</v>
      </c>
      <c r="L13" s="41">
        <f t="shared" si="1"/>
        <v>0.017023914305983868</v>
      </c>
      <c r="M13" s="23"/>
      <c r="N13" s="23">
        <f t="shared" si="1"/>
        <v>0.007809726659566933</v>
      </c>
      <c r="O13" s="23"/>
      <c r="P13" s="23"/>
      <c r="Q13" s="23"/>
      <c r="R13" s="23"/>
      <c r="S13" s="23">
        <f t="shared" si="1"/>
        <v>0.010033719878279463</v>
      </c>
      <c r="T13" s="23"/>
      <c r="U13" s="23">
        <f t="shared" si="1"/>
        <v>0.013906408929998287</v>
      </c>
      <c r="V13" s="23"/>
      <c r="W13" s="23">
        <f t="shared" si="1"/>
        <v>0.010253663660192898</v>
      </c>
    </row>
    <row r="14" spans="1:23" ht="12">
      <c r="A14" t="s">
        <v>28</v>
      </c>
      <c r="B14" s="28">
        <f>124+48396+1076+186+3117</f>
        <v>52899</v>
      </c>
      <c r="C14" s="28">
        <v>12303</v>
      </c>
      <c r="D14" s="28">
        <v>5195</v>
      </c>
      <c r="E14" s="28">
        <v>7562</v>
      </c>
      <c r="F14" s="28">
        <v>21831</v>
      </c>
      <c r="G14" s="28">
        <v>1165</v>
      </c>
      <c r="H14" s="28">
        <v>8806</v>
      </c>
      <c r="I14" s="28">
        <v>20248</v>
      </c>
      <c r="J14" s="28">
        <v>11599</v>
      </c>
      <c r="K14" s="28">
        <v>3592</v>
      </c>
      <c r="L14" s="37">
        <f>+SUM(B14:K14)</f>
        <v>145200</v>
      </c>
      <c r="M14" s="28"/>
      <c r="N14" s="28">
        <f>21622+26597+14181+15264+14797+15249+18576+29575+31424+29563+17206+37320</f>
        <v>271374</v>
      </c>
      <c r="O14" s="28"/>
      <c r="P14" s="28"/>
      <c r="Q14" s="28"/>
      <c r="R14" s="28"/>
      <c r="S14" s="28">
        <v>753700</v>
      </c>
      <c r="T14" s="28"/>
      <c r="U14" s="28">
        <v>2451075</v>
      </c>
      <c r="V14" s="28"/>
      <c r="W14" s="28">
        <v>115904641</v>
      </c>
    </row>
    <row r="15" spans="1:23" ht="12">
      <c r="A15" t="s">
        <v>29</v>
      </c>
      <c r="B15" s="28">
        <f>+B14*(1+B13*8)</f>
        <v>59861.257222447246</v>
      </c>
      <c r="C15" s="28">
        <f aca="true" t="shared" si="2" ref="C15:W15">+C14*(1+C13*8)</f>
        <v>13277.679744136463</v>
      </c>
      <c r="D15" s="28">
        <f t="shared" si="2"/>
        <v>11629.994265324327</v>
      </c>
      <c r="E15" s="28">
        <f t="shared" si="2"/>
        <v>8385.515448149281</v>
      </c>
      <c r="F15" s="28">
        <f t="shared" si="2"/>
        <v>23093.715839543365</v>
      </c>
      <c r="G15" s="28">
        <f t="shared" si="2"/>
        <v>1218.0802088277171</v>
      </c>
      <c r="H15" s="28">
        <f t="shared" si="2"/>
        <v>9650.75499092559</v>
      </c>
      <c r="I15" s="28">
        <f t="shared" si="2"/>
        <v>22342.40050457269</v>
      </c>
      <c r="J15" s="28">
        <f t="shared" si="2"/>
        <v>12042.16246334311</v>
      </c>
      <c r="K15" s="28">
        <f t="shared" si="2"/>
        <v>4056.5645888388003</v>
      </c>
      <c r="L15" s="37">
        <f t="shared" si="2"/>
        <v>164974.97885783087</v>
      </c>
      <c r="M15" s="28"/>
      <c r="N15" s="28">
        <f t="shared" si="2"/>
        <v>288328.8541001066</v>
      </c>
      <c r="O15" s="28"/>
      <c r="P15" s="28"/>
      <c r="Q15" s="28"/>
      <c r="R15" s="28"/>
      <c r="S15" s="28">
        <f t="shared" si="2"/>
        <v>814199.3173780739</v>
      </c>
      <c r="T15" s="28"/>
      <c r="U15" s="28">
        <f t="shared" si="2"/>
        <v>2723760.2101447643</v>
      </c>
      <c r="V15" s="28"/>
      <c r="W15" s="28">
        <f t="shared" si="2"/>
        <v>125412218.64375523</v>
      </c>
    </row>
    <row r="16" ht="12">
      <c r="L16" s="39"/>
    </row>
    <row r="17" spans="1:23" ht="12">
      <c r="A17" s="45" t="s">
        <v>21</v>
      </c>
      <c r="B17" s="46">
        <f aca="true" t="shared" si="3" ref="B17:L17">+B7/B15</f>
        <v>0.0016538242695456821</v>
      </c>
      <c r="C17" s="46">
        <f t="shared" si="3"/>
        <v>0.0021088021807699527</v>
      </c>
      <c r="D17" s="46">
        <f t="shared" si="3"/>
        <v>0.0029234752162667415</v>
      </c>
      <c r="E17" s="46">
        <f t="shared" si="3"/>
        <v>0.003100584592654744</v>
      </c>
      <c r="F17" s="46">
        <f t="shared" si="3"/>
        <v>0.005369426075108919</v>
      </c>
      <c r="G17" s="46">
        <f t="shared" si="3"/>
        <v>0.001641927999080458</v>
      </c>
      <c r="H17" s="46">
        <f t="shared" si="3"/>
        <v>0.0010361883613668357</v>
      </c>
      <c r="I17" s="46">
        <f t="shared" si="3"/>
        <v>0.0021931394520464105</v>
      </c>
      <c r="J17" s="46">
        <f t="shared" si="3"/>
        <v>0.0023251637806111047</v>
      </c>
      <c r="K17" s="46">
        <f t="shared" si="3"/>
        <v>0.0110931304098578</v>
      </c>
      <c r="L17" s="47">
        <f t="shared" si="3"/>
        <v>0.0026973787363445217</v>
      </c>
      <c r="M17" s="46"/>
      <c r="N17" s="46">
        <f>+N7/N15</f>
        <v>0.002708712599845592</v>
      </c>
      <c r="O17" s="46"/>
      <c r="P17" s="46"/>
      <c r="Q17" s="46"/>
      <c r="R17" s="46"/>
      <c r="S17" s="46">
        <f>+S7/S15</f>
        <v>0.0027192358833333778</v>
      </c>
      <c r="T17" s="46"/>
      <c r="U17" s="46">
        <f>+U7/U15</f>
        <v>0.0025384026002907684</v>
      </c>
      <c r="V17" s="46"/>
      <c r="W17" s="48">
        <f>+W7/W15</f>
        <v>0.0042364053977005005</v>
      </c>
    </row>
    <row r="18" spans="1:23" ht="12">
      <c r="A18" s="49" t="s">
        <v>34</v>
      </c>
      <c r="B18" s="26">
        <f aca="true" t="shared" si="4" ref="B18:L18">+B8/B15</f>
        <v>0.00041763239129941467</v>
      </c>
      <c r="C18" s="26">
        <f t="shared" si="4"/>
        <v>0.0007531436359892688</v>
      </c>
      <c r="D18" s="26">
        <f t="shared" si="4"/>
        <v>0.0017196913036863185</v>
      </c>
      <c r="E18" s="26">
        <f t="shared" si="4"/>
        <v>0.002146558564145592</v>
      </c>
      <c r="F18" s="26">
        <f t="shared" si="4"/>
        <v>0.001212451049218143</v>
      </c>
      <c r="G18" s="26">
        <f t="shared" si="4"/>
        <v>0.000820963999540229</v>
      </c>
      <c r="H18" s="26">
        <f t="shared" si="4"/>
        <v>0.00010361883613668358</v>
      </c>
      <c r="I18" s="26">
        <f t="shared" si="4"/>
        <v>0.0006713692200142073</v>
      </c>
      <c r="J18" s="26">
        <f t="shared" si="4"/>
        <v>0.0010795403267122986</v>
      </c>
      <c r="K18" s="26">
        <f t="shared" si="4"/>
        <v>0.0036977101366192666</v>
      </c>
      <c r="L18" s="42">
        <f t="shared" si="4"/>
        <v>0.0008849826865310116</v>
      </c>
      <c r="M18" s="26"/>
      <c r="N18" s="26">
        <f>+N8/N15</f>
        <v>0.0010578199013481504</v>
      </c>
      <c r="O18" s="26"/>
      <c r="P18" s="26"/>
      <c r="Q18" s="26"/>
      <c r="R18" s="26"/>
      <c r="S18" s="26">
        <f>+S8/S15</f>
        <v>0.0010930984354863172</v>
      </c>
      <c r="T18" s="26"/>
      <c r="U18" s="26">
        <f>+U8/U15</f>
        <v>0.001422298477513225</v>
      </c>
      <c r="V18" s="26"/>
      <c r="W18" s="50">
        <f>+W8/W15</f>
        <v>0.005210712377685375</v>
      </c>
    </row>
    <row r="19" spans="1:23" ht="12">
      <c r="A19" s="51" t="s">
        <v>35</v>
      </c>
      <c r="B19" s="26">
        <f aca="true" t="shared" si="5" ref="B19:L19">+B9/B15</f>
        <v>0.0020714566608450967</v>
      </c>
      <c r="C19" s="26">
        <f t="shared" si="5"/>
        <v>0.0028619458167592213</v>
      </c>
      <c r="D19" s="26">
        <f t="shared" si="5"/>
        <v>0.0046431665199530596</v>
      </c>
      <c r="E19" s="26">
        <f t="shared" si="5"/>
        <v>0.005247143156800336</v>
      </c>
      <c r="F19" s="26">
        <f t="shared" si="5"/>
        <v>0.0065818771243270615</v>
      </c>
      <c r="G19" s="26">
        <f t="shared" si="5"/>
        <v>0.002462891998620687</v>
      </c>
      <c r="H19" s="26">
        <f t="shared" si="5"/>
        <v>0.0011398071975035195</v>
      </c>
      <c r="I19" s="26">
        <f t="shared" si="5"/>
        <v>0.002864508672060618</v>
      </c>
      <c r="J19" s="26">
        <f t="shared" si="5"/>
        <v>0.003404704107323404</v>
      </c>
      <c r="K19" s="26">
        <f t="shared" si="5"/>
        <v>0.014790840546477066</v>
      </c>
      <c r="L19" s="42">
        <f t="shared" si="5"/>
        <v>0.0035823614228755333</v>
      </c>
      <c r="M19" s="26"/>
      <c r="N19" s="26">
        <f>+N9/N15</f>
        <v>0.0037665325011937423</v>
      </c>
      <c r="O19" s="26"/>
      <c r="P19" s="26"/>
      <c r="Q19" s="26"/>
      <c r="R19" s="26"/>
      <c r="S19" s="26">
        <f>+S9/S15</f>
        <v>0.0038123343188196947</v>
      </c>
      <c r="T19" s="26"/>
      <c r="U19" s="26">
        <f>+U9/U15</f>
        <v>0.003960701077803994</v>
      </c>
      <c r="V19" s="26"/>
      <c r="W19" s="50">
        <f>+W9/W15</f>
        <v>0.009447117775385877</v>
      </c>
    </row>
    <row r="20" spans="2:23" ht="1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1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8">
      <c r="A21" s="34" t="s">
        <v>45</v>
      </c>
      <c r="B21" s="23"/>
      <c r="C21" s="23"/>
      <c r="D21" s="23"/>
      <c r="E21" s="23"/>
      <c r="F21" s="23"/>
      <c r="G21" s="23"/>
      <c r="H21" s="23"/>
      <c r="I21" s="34"/>
      <c r="J21" s="34"/>
      <c r="K21" s="34"/>
      <c r="L21" s="43"/>
      <c r="M21" s="34"/>
      <c r="N21" s="34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41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">
      <c r="A23" s="23" t="s">
        <v>44</v>
      </c>
      <c r="B23" s="23"/>
      <c r="C23" s="23"/>
      <c r="D23" s="23"/>
      <c r="E23" s="23"/>
      <c r="F23" s="23"/>
      <c r="G23" s="23"/>
      <c r="H23" s="23"/>
      <c r="I23" s="23"/>
      <c r="K23" s="23"/>
      <c r="L23" s="41">
        <v>0.542</v>
      </c>
      <c r="M23" s="23"/>
      <c r="N23" s="23">
        <v>0.484</v>
      </c>
      <c r="O23" s="23"/>
      <c r="P23" s="23"/>
      <c r="Q23" s="23"/>
      <c r="R23" s="23"/>
      <c r="S23" s="23">
        <v>0.5</v>
      </c>
      <c r="T23" s="23"/>
      <c r="U23" s="23">
        <v>0.67</v>
      </c>
      <c r="V23" s="23"/>
      <c r="W23" s="23">
        <v>0.67</v>
      </c>
    </row>
    <row r="24" spans="1:23" ht="12">
      <c r="A24" s="23" t="s">
        <v>46</v>
      </c>
      <c r="B24" s="23"/>
      <c r="C24" s="23"/>
      <c r="D24" s="23"/>
      <c r="E24" s="23"/>
      <c r="F24" s="23"/>
      <c r="G24" s="23"/>
      <c r="H24" s="23"/>
      <c r="I24" s="23"/>
      <c r="K24" s="23"/>
      <c r="L24" s="37">
        <f>+L15*L23</f>
        <v>89416.43854094433</v>
      </c>
      <c r="M24" s="23"/>
      <c r="N24" s="28">
        <f>+N15*N23</f>
        <v>139551.16538445157</v>
      </c>
      <c r="O24" s="23"/>
      <c r="P24" s="23"/>
      <c r="Q24" s="23"/>
      <c r="R24" s="23"/>
      <c r="S24" s="28">
        <f>+S15*S23</f>
        <v>407099.65868903697</v>
      </c>
      <c r="T24" s="23"/>
      <c r="U24" s="28">
        <f>+U15*U23</f>
        <v>1824919.3407969922</v>
      </c>
      <c r="V24" s="23"/>
      <c r="W24" s="28">
        <f>+W15*W23</f>
        <v>84026186.491316</v>
      </c>
    </row>
    <row r="25" spans="2:23" ht="12">
      <c r="B25" s="23"/>
      <c r="C25" s="23"/>
      <c r="D25" s="23"/>
      <c r="E25" s="23"/>
      <c r="F25" s="23"/>
      <c r="G25" s="23"/>
      <c r="H25" s="23"/>
      <c r="I25" s="23"/>
      <c r="K25" s="23"/>
      <c r="L25" s="41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2">
      <c r="A26" s="45" t="s">
        <v>21</v>
      </c>
      <c r="B26" s="46"/>
      <c r="C26" s="46"/>
      <c r="D26" s="46"/>
      <c r="E26" s="46"/>
      <c r="F26" s="46"/>
      <c r="G26" s="46"/>
      <c r="H26" s="46"/>
      <c r="I26" s="46"/>
      <c r="J26" s="52"/>
      <c r="K26" s="46"/>
      <c r="L26" s="47">
        <f>+L7/L24</f>
        <v>0.004976713535690999</v>
      </c>
      <c r="M26" s="46"/>
      <c r="N26" s="46">
        <f>+N7/N24</f>
        <v>0.005596513636044612</v>
      </c>
      <c r="O26" s="46"/>
      <c r="P26" s="46"/>
      <c r="Q26" s="46"/>
      <c r="R26" s="46"/>
      <c r="S26" s="46">
        <f>+S7/S24</f>
        <v>0.0054384717666667555</v>
      </c>
      <c r="T26" s="46"/>
      <c r="U26" s="46">
        <f>+U7/U24</f>
        <v>0.003788660597448908</v>
      </c>
      <c r="V26" s="46"/>
      <c r="W26" s="48">
        <f>+W7/W24</f>
        <v>0.006322993130896269</v>
      </c>
    </row>
    <row r="27" spans="1:23" ht="12">
      <c r="A27" s="49" t="s">
        <v>34</v>
      </c>
      <c r="B27" s="53"/>
      <c r="C27" s="53"/>
      <c r="D27" s="53"/>
      <c r="E27" s="53"/>
      <c r="F27" s="53"/>
      <c r="G27" s="53"/>
      <c r="H27" s="53"/>
      <c r="I27" s="53"/>
      <c r="J27" s="54"/>
      <c r="K27" s="53"/>
      <c r="L27" s="42">
        <f>+L8/L24</f>
        <v>0.0016328093847435637</v>
      </c>
      <c r="M27" s="53"/>
      <c r="N27" s="26">
        <f>+N8/N24</f>
        <v>0.002185578308570559</v>
      </c>
      <c r="O27" s="53"/>
      <c r="P27" s="53"/>
      <c r="Q27" s="53"/>
      <c r="R27" s="53"/>
      <c r="S27" s="26">
        <f>+S8/S24</f>
        <v>0.0021861968709726344</v>
      </c>
      <c r="T27" s="53"/>
      <c r="U27" s="26">
        <f>+U8/U24</f>
        <v>0.0021228335485272013</v>
      </c>
      <c r="V27" s="53"/>
      <c r="W27" s="50">
        <f>+W8/W24</f>
        <v>0.007777182653261754</v>
      </c>
    </row>
    <row r="28" spans="1:23" ht="12">
      <c r="A28" s="51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42">
        <f>+L9/L24</f>
        <v>0.006609522920434563</v>
      </c>
      <c r="M28" s="26"/>
      <c r="N28" s="26">
        <f>+N9/N24</f>
        <v>0.0077820919446151705</v>
      </c>
      <c r="O28" s="26"/>
      <c r="P28" s="26"/>
      <c r="Q28" s="26"/>
      <c r="R28" s="26"/>
      <c r="S28" s="26">
        <f>+S9/S24</f>
        <v>0.0076246686376393894</v>
      </c>
      <c r="T28" s="26"/>
      <c r="U28" s="26">
        <f>+U9/U24</f>
        <v>0.0059114941459761094</v>
      </c>
      <c r="V28" s="26"/>
      <c r="W28" s="50">
        <f>+W9/W24</f>
        <v>0.014100175784158024</v>
      </c>
    </row>
    <row r="29" spans="2:23" ht="12.75" thickBo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44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12">
      <c r="A30" t="s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5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2:23" ht="12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5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2:23" ht="1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5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2:23" ht="1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1:23" ht="12">
      <c r="A34" t="s">
        <v>36</v>
      </c>
      <c r="B34" s="24" t="e">
        <f>+#REF!</f>
        <v>#REF!</v>
      </c>
      <c r="C34" s="24" t="e">
        <f>+#REF!</f>
        <v>#REF!</v>
      </c>
      <c r="D34" s="24" t="e">
        <f>+#REF!</f>
        <v>#REF!</v>
      </c>
      <c r="E34" s="24" t="e">
        <f>+#REF!</f>
        <v>#REF!</v>
      </c>
      <c r="F34" s="24" t="e">
        <f>+#REF!</f>
        <v>#REF!</v>
      </c>
      <c r="G34" s="23"/>
      <c r="H34" s="24" t="e">
        <f>+#REF!</f>
        <v>#REF!</v>
      </c>
      <c r="I34" s="24" t="e">
        <f>+#REF!</f>
        <v>#REF!</v>
      </c>
      <c r="J34" s="24" t="e">
        <f>+#REF!</f>
        <v>#REF!</v>
      </c>
      <c r="K34" s="24" t="e">
        <f>+#REF!</f>
        <v>#REF!</v>
      </c>
      <c r="L34" s="28" t="e">
        <f>+SUM(B34:K34)</f>
        <v>#REF!</v>
      </c>
      <c r="M34" s="24"/>
      <c r="N34" s="24">
        <v>258499</v>
      </c>
      <c r="O34" s="23"/>
      <c r="P34" s="23"/>
      <c r="Q34" s="23"/>
      <c r="R34" s="23"/>
      <c r="S34" s="23"/>
      <c r="T34" s="23"/>
      <c r="U34" s="23"/>
      <c r="V34" s="23"/>
      <c r="W34" s="23"/>
    </row>
    <row r="35" spans="1:23" ht="12">
      <c r="A35" t="s">
        <v>38</v>
      </c>
      <c r="B35" s="24" t="e">
        <f>+#REF!</f>
        <v>#REF!</v>
      </c>
      <c r="C35" s="24" t="e">
        <f>+#REF!</f>
        <v>#REF!</v>
      </c>
      <c r="D35" s="24" t="e">
        <f>+#REF!</f>
        <v>#REF!</v>
      </c>
      <c r="E35" s="24" t="e">
        <f>+#REF!</f>
        <v>#REF!</v>
      </c>
      <c r="F35" s="24" t="e">
        <f>+#REF!</f>
        <v>#REF!</v>
      </c>
      <c r="G35" s="23"/>
      <c r="H35" s="24" t="e">
        <f>+#REF!</f>
        <v>#REF!</v>
      </c>
      <c r="I35" s="24" t="e">
        <f>+#REF!</f>
        <v>#REF!</v>
      </c>
      <c r="J35" s="24" t="e">
        <f>+#REF!</f>
        <v>#REF!</v>
      </c>
      <c r="K35" s="24" t="e">
        <f>+#REF!</f>
        <v>#REF!</v>
      </c>
      <c r="L35" s="28" t="e">
        <f>+SUM(B35:K35)</f>
        <v>#REF!</v>
      </c>
      <c r="M35" s="24"/>
      <c r="N35" s="24">
        <v>125165</v>
      </c>
      <c r="O35" s="23"/>
      <c r="P35" s="23"/>
      <c r="Q35" s="23"/>
      <c r="R35" s="23"/>
      <c r="S35" s="23"/>
      <c r="T35" s="23"/>
      <c r="U35" s="23"/>
      <c r="V35" s="23"/>
      <c r="W35" s="23"/>
    </row>
    <row r="36" spans="1:23" ht="12">
      <c r="A36" t="s">
        <v>37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3"/>
      <c r="H36" s="27" t="e">
        <f>+#REF!</f>
        <v>#REF!</v>
      </c>
      <c r="I36" s="27" t="e">
        <f>+#REF!</f>
        <v>#REF!</v>
      </c>
      <c r="J36" s="27" t="e">
        <f>+#REF!</f>
        <v>#REF!</v>
      </c>
      <c r="K36" s="27" t="e">
        <f>+#REF!</f>
        <v>#REF!</v>
      </c>
      <c r="L36" s="27" t="e">
        <f>+L35/L34</f>
        <v>#REF!</v>
      </c>
      <c r="M36" s="27"/>
      <c r="N36" s="27">
        <f>+N35/N34</f>
        <v>0.4841991651805229</v>
      </c>
      <c r="O36" s="23"/>
      <c r="P36" s="23"/>
      <c r="Q36" s="23"/>
      <c r="R36" s="23"/>
      <c r="S36" s="23"/>
      <c r="T36" s="23"/>
      <c r="U36" s="23"/>
      <c r="V36" s="23"/>
      <c r="W36" s="23"/>
    </row>
    <row r="37" spans="1:23" ht="12">
      <c r="A37" t="s">
        <v>39</v>
      </c>
      <c r="B37" s="24" t="e">
        <f aca="true" t="shared" si="6" ref="B37:L37">+B34*(1+B13*8)</f>
        <v>#REF!</v>
      </c>
      <c r="C37" s="24" t="e">
        <f t="shared" si="6"/>
        <v>#REF!</v>
      </c>
      <c r="D37" s="24" t="e">
        <f t="shared" si="6"/>
        <v>#REF!</v>
      </c>
      <c r="E37" s="24" t="e">
        <f t="shared" si="6"/>
        <v>#REF!</v>
      </c>
      <c r="F37" s="24" t="e">
        <f t="shared" si="6"/>
        <v>#REF!</v>
      </c>
      <c r="G37" s="24">
        <f t="shared" si="6"/>
        <v>0</v>
      </c>
      <c r="H37" s="24" t="e">
        <f t="shared" si="6"/>
        <v>#REF!</v>
      </c>
      <c r="I37" s="24" t="e">
        <f t="shared" si="6"/>
        <v>#REF!</v>
      </c>
      <c r="J37" s="24" t="e">
        <f t="shared" si="6"/>
        <v>#REF!</v>
      </c>
      <c r="K37" s="24" t="e">
        <f t="shared" si="6"/>
        <v>#REF!</v>
      </c>
      <c r="L37" s="24" t="e">
        <f t="shared" si="6"/>
        <v>#REF!</v>
      </c>
      <c r="M37" s="24"/>
      <c r="N37" s="24">
        <f>+N34*(1+N13*8)</f>
        <v>274649.4522541712</v>
      </c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2">
      <c r="A38" t="s">
        <v>40</v>
      </c>
      <c r="B38" s="24" t="e">
        <f aca="true" t="shared" si="7" ref="B38:L38">+B35*(1+B13*8)</f>
        <v>#REF!</v>
      </c>
      <c r="C38" s="24" t="e">
        <f t="shared" si="7"/>
        <v>#REF!</v>
      </c>
      <c r="D38" s="24" t="e">
        <f t="shared" si="7"/>
        <v>#REF!</v>
      </c>
      <c r="E38" s="24" t="e">
        <f t="shared" si="7"/>
        <v>#REF!</v>
      </c>
      <c r="F38" s="24" t="e">
        <f t="shared" si="7"/>
        <v>#REF!</v>
      </c>
      <c r="G38" s="24">
        <f t="shared" si="7"/>
        <v>0</v>
      </c>
      <c r="H38" s="24" t="e">
        <f t="shared" si="7"/>
        <v>#REF!</v>
      </c>
      <c r="I38" s="24" t="e">
        <f t="shared" si="7"/>
        <v>#REF!</v>
      </c>
      <c r="J38" s="24" t="e">
        <f t="shared" si="7"/>
        <v>#REF!</v>
      </c>
      <c r="K38" s="24" t="e">
        <f t="shared" si="7"/>
        <v>#REF!</v>
      </c>
      <c r="L38" s="24" t="e">
        <f t="shared" si="7"/>
        <v>#REF!</v>
      </c>
      <c r="M38" s="24"/>
      <c r="N38" s="24">
        <f>+N35*(1+N13*8)</f>
        <v>132985.03549875758</v>
      </c>
      <c r="O38" s="24"/>
      <c r="P38" s="24"/>
      <c r="Q38" s="24"/>
      <c r="R38" s="24"/>
      <c r="S38" s="24"/>
      <c r="T38" s="24"/>
      <c r="U38" s="24"/>
      <c r="V38" s="24"/>
      <c r="W38" s="24"/>
    </row>
    <row r="39" spans="2:23" ht="1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3" ht="12">
      <c r="A40" t="s">
        <v>21</v>
      </c>
      <c r="B40" s="23" t="e">
        <f>+B7/B38</f>
        <v>#REF!</v>
      </c>
      <c r="C40" s="23" t="e">
        <f>+C7/C38</f>
        <v>#REF!</v>
      </c>
      <c r="D40" s="23" t="e">
        <f>+D7/D38</f>
        <v>#REF!</v>
      </c>
      <c r="E40" s="23" t="e">
        <f>+E7/E38</f>
        <v>#REF!</v>
      </c>
      <c r="F40" s="23" t="e">
        <f>+F7/F38</f>
        <v>#REF!</v>
      </c>
      <c r="G40" s="23"/>
      <c r="H40" s="23" t="e">
        <f>+H7/H38</f>
        <v>#REF!</v>
      </c>
      <c r="I40" s="23" t="e">
        <f>+I7/I38</f>
        <v>#REF!</v>
      </c>
      <c r="J40" s="23" t="e">
        <f>+J7/J38</f>
        <v>#REF!</v>
      </c>
      <c r="K40" s="23" t="e">
        <f>+K7/K38</f>
        <v>#REF!</v>
      </c>
      <c r="L40" s="23" t="e">
        <f>+L7/L38</f>
        <v>#REF!</v>
      </c>
      <c r="M40" s="23"/>
      <c r="N40" s="23">
        <f>+N7/N38</f>
        <v>0.0058728412341349226</v>
      </c>
      <c r="O40" s="23"/>
      <c r="P40" s="23"/>
      <c r="Q40" s="23"/>
      <c r="R40" s="23"/>
      <c r="S40" s="23"/>
      <c r="T40" s="23"/>
      <c r="U40" s="23"/>
      <c r="V40" s="23"/>
      <c r="W40" s="23"/>
    </row>
    <row r="41" spans="1:23" ht="12">
      <c r="A41" t="s">
        <v>34</v>
      </c>
      <c r="B41" s="26" t="e">
        <f>+B8/B38</f>
        <v>#REF!</v>
      </c>
      <c r="C41" s="26" t="e">
        <f>+C8/C38</f>
        <v>#REF!</v>
      </c>
      <c r="D41" s="26" t="e">
        <f>+D8/D38</f>
        <v>#REF!</v>
      </c>
      <c r="E41" s="26" t="e">
        <f>+E8/E38</f>
        <v>#REF!</v>
      </c>
      <c r="F41" s="26" t="e">
        <f>+F8/F38</f>
        <v>#REF!</v>
      </c>
      <c r="G41" s="26"/>
      <c r="H41" s="26" t="e">
        <f>+H8/H38</f>
        <v>#REF!</v>
      </c>
      <c r="I41" s="26" t="e">
        <f>+I8/I38</f>
        <v>#REF!</v>
      </c>
      <c r="J41" s="26" t="e">
        <f>+J8/J38</f>
        <v>#REF!</v>
      </c>
      <c r="K41" s="26" t="e">
        <f>+K8/K38</f>
        <v>#REF!</v>
      </c>
      <c r="L41" s="26" t="e">
        <f>+L8/L38</f>
        <v>#REF!</v>
      </c>
      <c r="M41" s="26"/>
      <c r="N41" s="26">
        <f>+N8/N38</f>
        <v>0.002293491134969464</v>
      </c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2">
      <c r="A42" t="s">
        <v>35</v>
      </c>
      <c r="B42" s="23" t="e">
        <f>+B9/B38</f>
        <v>#REF!</v>
      </c>
      <c r="C42" s="23" t="e">
        <f>+C9/C38</f>
        <v>#REF!</v>
      </c>
      <c r="D42" s="23" t="e">
        <f>+D9/D38</f>
        <v>#REF!</v>
      </c>
      <c r="E42" s="23" t="e">
        <f>+E9/E38</f>
        <v>#REF!</v>
      </c>
      <c r="F42" s="23" t="e">
        <f>+F9/F38</f>
        <v>#REF!</v>
      </c>
      <c r="G42" s="23"/>
      <c r="H42" s="23" t="e">
        <f>+H9/H38</f>
        <v>#REF!</v>
      </c>
      <c r="I42" s="23" t="e">
        <f>+I9/I38</f>
        <v>#REF!</v>
      </c>
      <c r="J42" s="23" t="e">
        <f>+J9/J38</f>
        <v>#REF!</v>
      </c>
      <c r="K42" s="23" t="e">
        <f>+K9/K38</f>
        <v>#REF!</v>
      </c>
      <c r="L42" s="23" t="e">
        <f>+L9/L38</f>
        <v>#REF!</v>
      </c>
      <c r="M42" s="23"/>
      <c r="N42" s="23">
        <f>+N9/N38</f>
        <v>0.008166332369104386</v>
      </c>
      <c r="O42" s="23"/>
      <c r="P42" s="23"/>
      <c r="Q42" s="23"/>
      <c r="R42" s="23"/>
      <c r="S42" s="23"/>
      <c r="T42" s="23"/>
      <c r="U42" s="23"/>
      <c r="V42" s="23"/>
      <c r="W42" s="23"/>
    </row>
    <row r="43" ht="12">
      <c r="B43" s="23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0"/>
  <sheetViews>
    <sheetView zoomScalePageLayoutView="0" workbookViewId="0" topLeftCell="A352">
      <selection activeCell="G7" sqref="G7"/>
    </sheetView>
  </sheetViews>
  <sheetFormatPr defaultColWidth="9.140625" defaultRowHeight="12.75"/>
  <cols>
    <col min="2" max="2" width="2.421875" style="0" customWidth="1"/>
    <col min="4" max="4" width="1.8515625" style="0" customWidth="1"/>
  </cols>
  <sheetData>
    <row r="1" spans="1:4" ht="12.75">
      <c r="A1" s="2"/>
      <c r="B1" s="3"/>
      <c r="C1" s="4"/>
      <c r="D1" s="4"/>
    </row>
    <row r="2" spans="1:4" ht="12.75">
      <c r="A2" s="5"/>
      <c r="B2" s="6"/>
      <c r="C2" s="7" t="s">
        <v>23</v>
      </c>
      <c r="D2" s="7"/>
    </row>
    <row r="3" spans="1:4" ht="12.75">
      <c r="A3" s="8" t="s">
        <v>24</v>
      </c>
      <c r="B3" s="9"/>
      <c r="C3" s="7" t="s">
        <v>25</v>
      </c>
      <c r="D3" s="7"/>
    </row>
    <row r="4" spans="1:4" ht="12.75">
      <c r="A4" s="10" t="s">
        <v>26</v>
      </c>
      <c r="B4" s="11"/>
      <c r="C4" s="12">
        <v>2007</v>
      </c>
      <c r="D4" s="12"/>
    </row>
    <row r="5" spans="1:4" ht="12.75">
      <c r="A5" s="13"/>
      <c r="B5" s="14"/>
      <c r="C5" s="13"/>
      <c r="D5" s="13"/>
    </row>
    <row r="6" spans="1:4" ht="12.75">
      <c r="A6" s="15">
        <v>1</v>
      </c>
      <c r="B6" s="16"/>
      <c r="C6" s="18">
        <v>3241</v>
      </c>
      <c r="D6" s="17"/>
    </row>
    <row r="7" spans="1:4" ht="12.75">
      <c r="A7" s="15">
        <v>2</v>
      </c>
      <c r="B7" s="16"/>
      <c r="C7" s="18">
        <v>3613</v>
      </c>
      <c r="D7" s="17"/>
    </row>
    <row r="8" spans="1:4" ht="12.75">
      <c r="A8" s="15">
        <v>3</v>
      </c>
      <c r="B8" s="16"/>
      <c r="C8" s="18">
        <v>1117</v>
      </c>
      <c r="D8" s="17"/>
    </row>
    <row r="9" spans="1:4" ht="12.75">
      <c r="A9" s="15">
        <v>4.01</v>
      </c>
      <c r="B9" s="16"/>
      <c r="C9" s="18">
        <v>2850</v>
      </c>
      <c r="D9" s="17"/>
    </row>
    <row r="10" spans="1:4" ht="12.75">
      <c r="A10" s="15">
        <v>4.02</v>
      </c>
      <c r="B10" s="16"/>
      <c r="C10" s="18">
        <v>2251</v>
      </c>
      <c r="D10" s="17"/>
    </row>
    <row r="11" spans="1:4" ht="12.75">
      <c r="A11" s="15">
        <v>5</v>
      </c>
      <c r="B11" s="16"/>
      <c r="C11" s="18">
        <v>1397</v>
      </c>
      <c r="D11" s="17"/>
    </row>
    <row r="12" spans="1:4" ht="12.75">
      <c r="A12" s="15">
        <v>6</v>
      </c>
      <c r="B12" s="16"/>
      <c r="C12" s="18">
        <v>3482</v>
      </c>
      <c r="D12" s="17"/>
    </row>
    <row r="13" spans="1:4" ht="12.75">
      <c r="A13" s="15">
        <v>7</v>
      </c>
      <c r="B13" s="16"/>
      <c r="C13" s="18">
        <v>2374</v>
      </c>
      <c r="D13" s="17"/>
    </row>
    <row r="14" spans="1:4" ht="12.75">
      <c r="A14" s="15">
        <v>8</v>
      </c>
      <c r="B14" s="16"/>
      <c r="C14" s="18">
        <v>1071</v>
      </c>
      <c r="D14" s="17"/>
    </row>
    <row r="15" spans="1:4" ht="12.75">
      <c r="A15" s="15">
        <v>9</v>
      </c>
      <c r="B15" s="16"/>
      <c r="C15" s="18">
        <v>901</v>
      </c>
      <c r="D15" s="17"/>
    </row>
    <row r="16" spans="1:4" ht="12.75">
      <c r="A16" s="15">
        <v>10</v>
      </c>
      <c r="B16" s="16"/>
      <c r="C16" s="18">
        <v>781</v>
      </c>
      <c r="D16" s="17"/>
    </row>
    <row r="17" spans="1:4" ht="12.75">
      <c r="A17" s="15">
        <v>11</v>
      </c>
      <c r="B17" s="16"/>
      <c r="C17" s="18">
        <v>1102</v>
      </c>
      <c r="D17" s="17"/>
    </row>
    <row r="18" spans="1:4" ht="12.75">
      <c r="A18" s="15">
        <v>12</v>
      </c>
      <c r="B18" s="16"/>
      <c r="C18" s="18">
        <v>3476</v>
      </c>
      <c r="D18" s="17"/>
    </row>
    <row r="19" spans="1:4" ht="12.75">
      <c r="A19" s="15">
        <v>13</v>
      </c>
      <c r="B19" s="16"/>
      <c r="C19" s="18">
        <v>2181</v>
      </c>
      <c r="D19" s="17"/>
    </row>
    <row r="20" spans="1:4" ht="12.75">
      <c r="A20" s="15">
        <v>14</v>
      </c>
      <c r="B20" s="16"/>
      <c r="C20" s="18">
        <v>2241</v>
      </c>
      <c r="D20" s="17"/>
    </row>
    <row r="21" spans="1:4" ht="12.75">
      <c r="A21" s="15">
        <v>15</v>
      </c>
      <c r="B21" s="16"/>
      <c r="C21" s="18">
        <v>1106</v>
      </c>
      <c r="D21" s="17"/>
    </row>
    <row r="22" spans="1:4" ht="12.75">
      <c r="A22" s="15">
        <v>16</v>
      </c>
      <c r="B22" s="16"/>
      <c r="C22" s="18">
        <v>1819</v>
      </c>
      <c r="D22" s="17"/>
    </row>
    <row r="23" spans="1:4" ht="12.75">
      <c r="A23" s="15">
        <v>17</v>
      </c>
      <c r="B23" s="16"/>
      <c r="C23" s="18">
        <v>3952</v>
      </c>
      <c r="D23" s="17"/>
    </row>
    <row r="24" spans="1:4" ht="12.75">
      <c r="A24" s="15">
        <v>18</v>
      </c>
      <c r="B24" s="16"/>
      <c r="C24" s="18">
        <v>2138</v>
      </c>
      <c r="D24" s="17"/>
    </row>
    <row r="25" spans="1:4" ht="12.75">
      <c r="A25" s="15">
        <v>19</v>
      </c>
      <c r="B25" s="16"/>
      <c r="C25" s="18">
        <v>1677</v>
      </c>
      <c r="D25" s="17"/>
    </row>
    <row r="26" spans="1:4" ht="12.75">
      <c r="A26" s="15">
        <v>20</v>
      </c>
      <c r="B26" s="16"/>
      <c r="C26" s="18">
        <v>1649</v>
      </c>
      <c r="D26" s="17"/>
    </row>
    <row r="27" spans="1:4" ht="12.75">
      <c r="A27" s="15">
        <v>21</v>
      </c>
      <c r="B27" s="16"/>
      <c r="C27" s="18">
        <v>1749</v>
      </c>
      <c r="D27" s="17"/>
    </row>
    <row r="28" spans="1:4" ht="12.75">
      <c r="A28" s="15">
        <v>22</v>
      </c>
      <c r="B28" s="16"/>
      <c r="C28" s="18">
        <v>2217</v>
      </c>
      <c r="D28" s="17"/>
    </row>
    <row r="29" spans="1:4" ht="12.75">
      <c r="A29" s="15">
        <v>24</v>
      </c>
      <c r="B29" s="16"/>
      <c r="C29" s="18">
        <v>1299</v>
      </c>
      <c r="D29" s="17"/>
    </row>
    <row r="30" spans="1:4" ht="12.75">
      <c r="A30" s="15">
        <v>25</v>
      </c>
      <c r="B30" s="16"/>
      <c r="C30" s="18">
        <v>1298</v>
      </c>
      <c r="D30" s="17"/>
    </row>
    <row r="31" spans="1:4" ht="12.75">
      <c r="A31" s="15">
        <v>26</v>
      </c>
      <c r="B31" s="16"/>
      <c r="C31" s="18">
        <v>1998</v>
      </c>
      <c r="D31" s="17"/>
    </row>
    <row r="32" spans="1:4" ht="12.75">
      <c r="A32" s="15">
        <v>27</v>
      </c>
      <c r="B32" s="16"/>
      <c r="C32" s="18">
        <v>2300</v>
      </c>
      <c r="D32" s="17"/>
    </row>
    <row r="33" spans="1:4" ht="12.75">
      <c r="A33" s="15">
        <v>28</v>
      </c>
      <c r="B33" s="16"/>
      <c r="C33" s="18">
        <v>2213</v>
      </c>
      <c r="D33" s="17"/>
    </row>
    <row r="34" spans="1:4" ht="12.75">
      <c r="A34" s="15">
        <v>29</v>
      </c>
      <c r="B34" s="16"/>
      <c r="C34" s="18">
        <v>1891</v>
      </c>
      <c r="D34" s="17"/>
    </row>
    <row r="35" spans="1:4" ht="12.75">
      <c r="A35" s="15">
        <v>30</v>
      </c>
      <c r="B35" s="16"/>
      <c r="C35" s="18">
        <v>2478</v>
      </c>
      <c r="D35" s="17"/>
    </row>
    <row r="36" spans="1:4" ht="12.75">
      <c r="A36" s="15">
        <v>31</v>
      </c>
      <c r="B36" s="16"/>
      <c r="C36" s="18">
        <v>2703</v>
      </c>
      <c r="D36" s="17"/>
    </row>
    <row r="37" spans="1:4" ht="12.75">
      <c r="A37" s="15">
        <v>32</v>
      </c>
      <c r="B37" s="16"/>
      <c r="C37" s="18">
        <v>4072</v>
      </c>
      <c r="D37" s="17"/>
    </row>
    <row r="38" spans="1:4" ht="12.75">
      <c r="A38" s="15">
        <v>33</v>
      </c>
      <c r="B38" s="16"/>
      <c r="C38" s="18">
        <v>3112</v>
      </c>
      <c r="D38" s="17"/>
    </row>
    <row r="39" spans="1:4" ht="12.75">
      <c r="A39" s="15">
        <v>34</v>
      </c>
      <c r="B39" s="16"/>
      <c r="C39" s="18">
        <v>1520</v>
      </c>
      <c r="D39" s="17"/>
    </row>
    <row r="40" spans="1:4" ht="12.75">
      <c r="A40" s="15">
        <v>35</v>
      </c>
      <c r="B40" s="16"/>
      <c r="C40" s="18">
        <v>1825</v>
      </c>
      <c r="D40" s="17"/>
    </row>
    <row r="41" spans="1:4" ht="12.75">
      <c r="A41" s="15">
        <v>36</v>
      </c>
      <c r="B41" s="16"/>
      <c r="C41" s="18">
        <v>3158</v>
      </c>
      <c r="D41" s="17"/>
    </row>
    <row r="42" spans="1:4" ht="12.75">
      <c r="A42" s="15">
        <v>38</v>
      </c>
      <c r="B42" s="16"/>
      <c r="C42" s="18">
        <v>835</v>
      </c>
      <c r="D42" s="17"/>
    </row>
    <row r="43" spans="1:4" ht="12.75">
      <c r="A43" s="15">
        <v>39</v>
      </c>
      <c r="B43" s="16"/>
      <c r="C43" s="18">
        <v>1181</v>
      </c>
      <c r="D43" s="17"/>
    </row>
    <row r="44" spans="1:4" ht="12.75">
      <c r="A44" s="15">
        <v>40</v>
      </c>
      <c r="B44" s="16"/>
      <c r="C44" s="18">
        <v>997</v>
      </c>
      <c r="D44" s="17"/>
    </row>
    <row r="45" spans="1:4" ht="12.75">
      <c r="A45" s="15">
        <v>41</v>
      </c>
      <c r="B45" s="16"/>
      <c r="C45" s="18">
        <v>3152</v>
      </c>
      <c r="D45" s="17"/>
    </row>
    <row r="46" spans="1:4" ht="12.75">
      <c r="A46" s="15">
        <v>42</v>
      </c>
      <c r="B46" s="16"/>
      <c r="C46" s="18">
        <v>3286</v>
      </c>
      <c r="D46" s="17"/>
    </row>
    <row r="47" spans="1:4" ht="12.75">
      <c r="A47" s="15">
        <v>43</v>
      </c>
      <c r="B47" s="16"/>
      <c r="C47" s="18">
        <v>3020</v>
      </c>
      <c r="D47" s="17"/>
    </row>
    <row r="48" spans="1:4" ht="12.75">
      <c r="A48" s="15">
        <v>44</v>
      </c>
      <c r="B48" s="16"/>
      <c r="C48" s="18">
        <v>2650</v>
      </c>
      <c r="D48" s="17"/>
    </row>
    <row r="49" spans="1:4" ht="12.75">
      <c r="A49" s="15">
        <v>45</v>
      </c>
      <c r="B49" s="16"/>
      <c r="C49" s="18">
        <v>1004</v>
      </c>
      <c r="D49" s="17"/>
    </row>
    <row r="50" spans="1:4" ht="12.75">
      <c r="A50" s="15">
        <v>46</v>
      </c>
      <c r="B50" s="16"/>
      <c r="C50" s="18">
        <v>1446</v>
      </c>
      <c r="D50" s="17"/>
    </row>
    <row r="51" spans="1:4" ht="12.75">
      <c r="A51" s="15">
        <v>47</v>
      </c>
      <c r="B51" s="16"/>
      <c r="C51" s="18">
        <v>3315</v>
      </c>
      <c r="D51" s="17"/>
    </row>
    <row r="52" spans="1:4" ht="12.75">
      <c r="A52" s="15">
        <v>48</v>
      </c>
      <c r="B52" s="16"/>
      <c r="C52" s="18">
        <v>2234</v>
      </c>
      <c r="D52" s="17"/>
    </row>
    <row r="53" spans="1:4" ht="12.75">
      <c r="A53" s="15">
        <v>49</v>
      </c>
      <c r="B53" s="16"/>
      <c r="C53" s="18">
        <v>3827</v>
      </c>
      <c r="D53" s="17"/>
    </row>
    <row r="54" spans="1:4" ht="12.75">
      <c r="A54" s="15">
        <v>50</v>
      </c>
      <c r="B54" s="16"/>
      <c r="C54" s="18">
        <v>1846</v>
      </c>
      <c r="D54" s="17"/>
    </row>
    <row r="55" spans="1:4" ht="12.75">
      <c r="A55" s="15">
        <v>51</v>
      </c>
      <c r="B55" s="16"/>
      <c r="C55" s="18">
        <v>1695</v>
      </c>
      <c r="D55" s="17"/>
    </row>
    <row r="56" spans="1:4" ht="12.75">
      <c r="A56" s="15">
        <v>52</v>
      </c>
      <c r="B56" s="16"/>
      <c r="C56" s="18">
        <v>3084</v>
      </c>
      <c r="D56" s="17"/>
    </row>
    <row r="57" spans="1:4" ht="12.75">
      <c r="A57" s="15">
        <v>53.01</v>
      </c>
      <c r="B57" s="16"/>
      <c r="C57" s="18">
        <v>2533</v>
      </c>
      <c r="D57" s="17"/>
    </row>
    <row r="58" spans="1:4" ht="12.75">
      <c r="A58" s="15">
        <v>53.02</v>
      </c>
      <c r="B58" s="16"/>
      <c r="C58" s="18">
        <v>228</v>
      </c>
      <c r="D58" s="17"/>
    </row>
    <row r="59" spans="1:4" ht="12.75">
      <c r="A59" s="15">
        <v>54</v>
      </c>
      <c r="B59" s="16"/>
      <c r="C59" s="18">
        <v>2770</v>
      </c>
      <c r="D59" s="17"/>
    </row>
    <row r="60" spans="1:4" ht="12.75">
      <c r="A60" s="15">
        <v>56</v>
      </c>
      <c r="B60" s="16"/>
      <c r="C60" s="18">
        <v>2783</v>
      </c>
      <c r="D60" s="17"/>
    </row>
    <row r="61" spans="1:4" ht="12.75">
      <c r="A61" s="15">
        <v>57</v>
      </c>
      <c r="B61" s="16"/>
      <c r="C61" s="18">
        <v>2889</v>
      </c>
      <c r="D61" s="17"/>
    </row>
    <row r="62" spans="1:4" ht="12.75">
      <c r="A62" s="15">
        <v>58.01</v>
      </c>
      <c r="B62" s="16"/>
      <c r="C62" s="18">
        <v>2706</v>
      </c>
      <c r="D62" s="17"/>
    </row>
    <row r="63" spans="1:4" ht="12.75">
      <c r="A63" s="15">
        <v>58.02</v>
      </c>
      <c r="B63" s="16"/>
      <c r="C63" s="18">
        <v>2635</v>
      </c>
      <c r="D63" s="17"/>
    </row>
    <row r="64" spans="1:4" ht="12.75">
      <c r="A64" s="15">
        <v>59</v>
      </c>
      <c r="B64" s="16"/>
      <c r="C64" s="18">
        <v>2713</v>
      </c>
      <c r="D64" s="17"/>
    </row>
    <row r="65" spans="1:4" ht="12.75">
      <c r="A65" s="15">
        <v>60</v>
      </c>
      <c r="B65" s="16"/>
      <c r="C65" s="18">
        <v>2653</v>
      </c>
      <c r="D65" s="17"/>
    </row>
    <row r="66" spans="1:4" ht="12.75">
      <c r="A66" s="15">
        <v>61</v>
      </c>
      <c r="B66" s="16"/>
      <c r="C66" s="18">
        <v>2814</v>
      </c>
      <c r="D66" s="17"/>
    </row>
    <row r="67" spans="1:4" ht="12.75">
      <c r="A67" s="15">
        <v>62</v>
      </c>
      <c r="B67" s="16"/>
      <c r="C67" s="18">
        <v>1590</v>
      </c>
      <c r="D67" s="17"/>
    </row>
    <row r="68" spans="1:4" ht="12.75">
      <c r="A68" s="15">
        <v>63</v>
      </c>
      <c r="B68" s="16"/>
      <c r="C68" s="18">
        <v>2850</v>
      </c>
      <c r="D68" s="17"/>
    </row>
    <row r="69" spans="1:4" ht="12.75">
      <c r="A69" s="15">
        <v>64</v>
      </c>
      <c r="B69" s="16"/>
      <c r="C69" s="18">
        <v>1298</v>
      </c>
      <c r="D69" s="17"/>
    </row>
    <row r="70" spans="1:4" ht="12.75">
      <c r="A70" s="15">
        <v>65</v>
      </c>
      <c r="B70" s="16"/>
      <c r="C70" s="18">
        <v>2485</v>
      </c>
      <c r="D70" s="17"/>
    </row>
    <row r="71" spans="1:4" ht="12.75">
      <c r="A71" s="15">
        <v>66</v>
      </c>
      <c r="B71" s="16"/>
      <c r="C71" s="18">
        <v>1981</v>
      </c>
      <c r="D71" s="17"/>
    </row>
    <row r="72" spans="1:4" ht="12.75">
      <c r="A72" s="15">
        <v>67</v>
      </c>
      <c r="B72" s="16"/>
      <c r="C72" s="18">
        <v>3995</v>
      </c>
      <c r="D72" s="17"/>
    </row>
    <row r="73" spans="1:4" ht="12.75">
      <c r="A73" s="15">
        <v>68</v>
      </c>
      <c r="B73" s="16"/>
      <c r="C73" s="18">
        <v>1302</v>
      </c>
      <c r="D73" s="17"/>
    </row>
    <row r="74" spans="1:4" ht="12.75">
      <c r="A74" s="15">
        <v>69</v>
      </c>
      <c r="B74" s="16"/>
      <c r="C74" s="18">
        <v>2240</v>
      </c>
      <c r="D74" s="17"/>
    </row>
    <row r="75" spans="1:4" ht="12.75">
      <c r="A75" s="15">
        <v>70</v>
      </c>
      <c r="B75" s="16"/>
      <c r="C75" s="18">
        <v>5255</v>
      </c>
      <c r="D75" s="17"/>
    </row>
    <row r="76" spans="1:4" ht="12.75">
      <c r="A76" s="15">
        <v>71</v>
      </c>
      <c r="B76" s="16"/>
      <c r="C76" s="18">
        <v>2085</v>
      </c>
      <c r="D76" s="17"/>
    </row>
    <row r="77" spans="1:4" ht="12.75">
      <c r="A77" s="15">
        <v>72</v>
      </c>
      <c r="B77" s="16"/>
      <c r="C77" s="18">
        <v>3149</v>
      </c>
      <c r="D77" s="17"/>
    </row>
    <row r="78" spans="1:4" ht="12.75">
      <c r="A78" s="15">
        <v>73</v>
      </c>
      <c r="B78" s="16"/>
      <c r="C78" s="18">
        <v>2666</v>
      </c>
      <c r="D78" s="17"/>
    </row>
    <row r="79" spans="1:4" ht="12.75">
      <c r="A79" s="15">
        <v>74</v>
      </c>
      <c r="B79" s="16"/>
      <c r="C79" s="18">
        <v>6824</v>
      </c>
      <c r="D79" s="17"/>
    </row>
    <row r="80" spans="1:4" ht="12.75">
      <c r="A80" s="15">
        <v>75</v>
      </c>
      <c r="B80" s="16"/>
      <c r="C80" s="18">
        <v>4065</v>
      </c>
      <c r="D80" s="17"/>
    </row>
    <row r="81" spans="1:4" ht="12.75">
      <c r="A81" s="15">
        <v>76</v>
      </c>
      <c r="B81" s="16"/>
      <c r="C81" s="18">
        <v>2016</v>
      </c>
      <c r="D81" s="17"/>
    </row>
    <row r="82" spans="1:4" ht="12.75">
      <c r="A82" s="15">
        <v>77</v>
      </c>
      <c r="B82" s="16"/>
      <c r="C82" s="18">
        <v>2159</v>
      </c>
      <c r="D82" s="17"/>
    </row>
    <row r="83" spans="1:4" ht="12.75">
      <c r="A83" s="15">
        <v>78</v>
      </c>
      <c r="B83" s="16"/>
      <c r="C83" s="18">
        <v>2329</v>
      </c>
      <c r="D83" s="17"/>
    </row>
    <row r="84" spans="1:4" ht="12.75">
      <c r="A84" s="15">
        <v>79</v>
      </c>
      <c r="B84" s="16"/>
      <c r="C84" s="18">
        <v>3170</v>
      </c>
      <c r="D84" s="17"/>
    </row>
    <row r="85" spans="1:4" ht="12.75">
      <c r="A85" s="15">
        <v>80.01</v>
      </c>
      <c r="B85" s="16"/>
      <c r="C85" s="18">
        <v>4795</v>
      </c>
      <c r="D85" s="17"/>
    </row>
    <row r="86" spans="1:4" ht="12.75">
      <c r="A86" s="15">
        <v>80.02</v>
      </c>
      <c r="B86" s="16"/>
      <c r="C86" s="18">
        <v>2810</v>
      </c>
      <c r="D86" s="17"/>
    </row>
    <row r="87" spans="1:4" ht="12.75">
      <c r="A87" s="15">
        <v>81</v>
      </c>
      <c r="B87" s="16"/>
      <c r="C87" s="18">
        <v>2915</v>
      </c>
      <c r="D87" s="17"/>
    </row>
    <row r="88" spans="1:4" ht="12.75">
      <c r="A88" s="15">
        <v>82</v>
      </c>
      <c r="B88" s="16"/>
      <c r="C88" s="18">
        <v>2179</v>
      </c>
      <c r="D88" s="17"/>
    </row>
    <row r="89" spans="1:4" ht="12.75">
      <c r="A89" s="15">
        <v>83</v>
      </c>
      <c r="B89" s="16"/>
      <c r="C89" s="18">
        <v>2257</v>
      </c>
      <c r="D89" s="17"/>
    </row>
    <row r="90" spans="1:4" ht="12.75">
      <c r="A90" s="15">
        <v>84</v>
      </c>
      <c r="B90" s="16"/>
      <c r="C90" s="18">
        <v>3151</v>
      </c>
      <c r="D90" s="17"/>
    </row>
    <row r="91" spans="1:4" ht="12.75">
      <c r="A91" s="15">
        <v>85</v>
      </c>
      <c r="B91" s="16"/>
      <c r="C91" s="18">
        <v>1697</v>
      </c>
      <c r="D91" s="17"/>
    </row>
    <row r="92" spans="1:4" ht="12.75">
      <c r="A92" s="15">
        <v>86</v>
      </c>
      <c r="B92" s="16"/>
      <c r="C92" s="18">
        <v>1710</v>
      </c>
      <c r="D92" s="17"/>
    </row>
    <row r="93" spans="1:4" ht="12.75">
      <c r="A93" s="15">
        <v>87</v>
      </c>
      <c r="B93" s="16"/>
      <c r="C93" s="18">
        <v>1733</v>
      </c>
      <c r="D93" s="17"/>
    </row>
    <row r="94" spans="1:4" ht="12.75">
      <c r="A94" s="15">
        <v>88</v>
      </c>
      <c r="B94" s="16"/>
      <c r="C94" s="18">
        <v>1545</v>
      </c>
      <c r="D94" s="17"/>
    </row>
    <row r="95" spans="1:4" ht="12.75">
      <c r="A95" s="15">
        <v>89</v>
      </c>
      <c r="B95" s="16"/>
      <c r="C95" s="18">
        <v>2216</v>
      </c>
      <c r="D95" s="17"/>
    </row>
    <row r="96" spans="1:4" ht="12.75">
      <c r="A96" s="15">
        <v>90</v>
      </c>
      <c r="B96" s="16"/>
      <c r="C96" s="18">
        <v>1277</v>
      </c>
      <c r="D96" s="17"/>
    </row>
    <row r="97" spans="1:4" ht="12.75">
      <c r="A97" s="15">
        <v>91</v>
      </c>
      <c r="B97" s="16"/>
      <c r="C97" s="18">
        <v>1494</v>
      </c>
      <c r="D97" s="17"/>
    </row>
    <row r="98" spans="1:4" ht="12.75">
      <c r="A98" s="15">
        <v>92</v>
      </c>
      <c r="B98" s="16"/>
      <c r="C98" s="18">
        <v>1651</v>
      </c>
      <c r="D98" s="17"/>
    </row>
    <row r="99" spans="1:4" ht="12.75">
      <c r="A99" s="15">
        <v>93</v>
      </c>
      <c r="B99" s="16"/>
      <c r="C99" s="18">
        <v>1050</v>
      </c>
      <c r="D99" s="17"/>
    </row>
    <row r="100" spans="1:4" ht="12.75">
      <c r="A100" s="15">
        <v>94</v>
      </c>
      <c r="B100" s="16"/>
      <c r="C100" s="18">
        <v>2327</v>
      </c>
      <c r="D100" s="17"/>
    </row>
    <row r="101" spans="1:4" ht="12.75">
      <c r="A101" s="15">
        <v>95</v>
      </c>
      <c r="B101" s="16"/>
      <c r="C101" s="18">
        <v>2438</v>
      </c>
      <c r="D101" s="17"/>
    </row>
    <row r="102" spans="1:4" ht="12.75">
      <c r="A102" s="15">
        <v>96</v>
      </c>
      <c r="B102" s="16"/>
      <c r="C102" s="18">
        <v>2935</v>
      </c>
      <c r="D102" s="17"/>
    </row>
    <row r="103" spans="1:4" ht="12.75">
      <c r="A103" s="15">
        <v>97.01</v>
      </c>
      <c r="B103" s="16"/>
      <c r="C103" s="18">
        <v>3022</v>
      </c>
      <c r="D103" s="17"/>
    </row>
    <row r="104" spans="1:4" ht="12.75">
      <c r="A104" s="15">
        <v>97.02</v>
      </c>
      <c r="B104" s="16"/>
      <c r="C104" s="18">
        <v>2298</v>
      </c>
      <c r="D104" s="17"/>
    </row>
    <row r="105" spans="1:4" ht="12.75">
      <c r="A105" s="15">
        <v>98</v>
      </c>
      <c r="B105" s="16"/>
      <c r="C105" s="18">
        <v>2935</v>
      </c>
      <c r="D105" s="17"/>
    </row>
    <row r="106" spans="1:4" ht="12.75">
      <c r="A106" s="15">
        <v>99</v>
      </c>
      <c r="B106" s="16"/>
      <c r="C106" s="18">
        <v>2561</v>
      </c>
      <c r="D106" s="17"/>
    </row>
    <row r="107" spans="1:4" ht="12.75">
      <c r="A107" s="15">
        <v>100</v>
      </c>
      <c r="B107" s="16"/>
      <c r="C107" s="18">
        <v>3512</v>
      </c>
      <c r="D107" s="17"/>
    </row>
    <row r="108" spans="1:4" ht="12.75">
      <c r="A108" s="15">
        <v>101</v>
      </c>
      <c r="B108" s="16"/>
      <c r="C108" s="18">
        <v>2651</v>
      </c>
      <c r="D108" s="17"/>
    </row>
    <row r="109" spans="1:4" ht="12.75">
      <c r="A109" s="15">
        <v>102</v>
      </c>
      <c r="B109" s="16"/>
      <c r="C109" s="18">
        <v>1997</v>
      </c>
      <c r="D109" s="17"/>
    </row>
    <row r="110" spans="1:4" ht="12.75">
      <c r="A110" s="15">
        <v>103</v>
      </c>
      <c r="B110" s="16"/>
      <c r="C110" s="18">
        <v>2397</v>
      </c>
      <c r="D110" s="17"/>
    </row>
    <row r="111" spans="1:4" ht="12.75">
      <c r="A111" s="15">
        <v>104</v>
      </c>
      <c r="B111" s="16"/>
      <c r="C111" s="18">
        <v>3085</v>
      </c>
      <c r="D111" s="17"/>
    </row>
    <row r="112" spans="1:4" ht="12.75">
      <c r="A112" s="15">
        <v>105</v>
      </c>
      <c r="B112" s="16"/>
      <c r="C112" s="18">
        <v>3337</v>
      </c>
      <c r="D112" s="17"/>
    </row>
    <row r="113" spans="1:4" ht="12.75">
      <c r="A113" s="15">
        <v>106</v>
      </c>
      <c r="B113" s="16"/>
      <c r="C113" s="18">
        <v>3736</v>
      </c>
      <c r="D113" s="17"/>
    </row>
    <row r="114" spans="1:4" ht="12.75">
      <c r="A114" s="15">
        <v>107</v>
      </c>
      <c r="B114" s="16"/>
      <c r="C114" s="18">
        <v>2789</v>
      </c>
      <c r="D114" s="17"/>
    </row>
    <row r="115" spans="1:4" ht="12.75">
      <c r="A115" s="15">
        <v>108</v>
      </c>
      <c r="B115" s="16"/>
      <c r="C115" s="18">
        <v>1578</v>
      </c>
      <c r="D115" s="17"/>
    </row>
    <row r="116" spans="1:4" ht="12.75">
      <c r="A116" s="15">
        <v>109</v>
      </c>
      <c r="B116" s="16"/>
      <c r="C116" s="18">
        <v>677</v>
      </c>
      <c r="D116" s="17"/>
    </row>
    <row r="117" spans="1:4" ht="12.75">
      <c r="A117" s="15">
        <v>110</v>
      </c>
      <c r="B117" s="16"/>
      <c r="C117" s="18">
        <v>2711</v>
      </c>
      <c r="D117" s="17"/>
    </row>
    <row r="118" spans="1:4" ht="12.75">
      <c r="A118" s="15">
        <v>111.01</v>
      </c>
      <c r="B118" s="16"/>
      <c r="C118" s="18">
        <v>1484</v>
      </c>
      <c r="D118" s="17"/>
    </row>
    <row r="119" spans="1:4" ht="12.75">
      <c r="A119" s="15">
        <v>111.02</v>
      </c>
      <c r="B119" s="16"/>
      <c r="C119" s="18">
        <v>1500</v>
      </c>
      <c r="D119" s="17"/>
    </row>
    <row r="120" spans="1:4" ht="12.75">
      <c r="A120" s="15">
        <v>112</v>
      </c>
      <c r="B120" s="16"/>
      <c r="C120" s="18">
        <v>1377</v>
      </c>
      <c r="D120" s="17"/>
    </row>
    <row r="121" spans="1:4" ht="12.75">
      <c r="A121" s="15">
        <v>113</v>
      </c>
      <c r="B121" s="16"/>
      <c r="C121" s="18">
        <v>2330</v>
      </c>
      <c r="D121" s="17"/>
    </row>
    <row r="122" spans="1:4" ht="12.75">
      <c r="A122" s="15">
        <v>114</v>
      </c>
      <c r="B122" s="16"/>
      <c r="C122" s="18">
        <v>3554</v>
      </c>
      <c r="D122" s="17"/>
    </row>
    <row r="123" spans="1:4" ht="12.75">
      <c r="A123" s="15">
        <v>115</v>
      </c>
      <c r="B123" s="16"/>
      <c r="C123" s="18">
        <v>1992</v>
      </c>
      <c r="D123" s="17"/>
    </row>
    <row r="124" spans="1:4" ht="12.75">
      <c r="A124" s="15">
        <v>116</v>
      </c>
      <c r="B124" s="16"/>
      <c r="C124" s="18">
        <v>2967</v>
      </c>
      <c r="D124" s="17"/>
    </row>
    <row r="125" spans="1:4" ht="12.75">
      <c r="A125" s="15">
        <v>117</v>
      </c>
      <c r="B125" s="16"/>
      <c r="C125" s="18">
        <v>1725</v>
      </c>
      <c r="D125" s="17"/>
    </row>
    <row r="126" spans="1:4" ht="12.75">
      <c r="A126" s="15">
        <v>118</v>
      </c>
      <c r="B126" s="16"/>
      <c r="C126" s="18">
        <v>2822</v>
      </c>
      <c r="D126" s="17"/>
    </row>
    <row r="127" spans="1:4" ht="12.75">
      <c r="A127" s="15">
        <v>119</v>
      </c>
      <c r="B127" s="16"/>
      <c r="C127" s="18">
        <v>2622</v>
      </c>
      <c r="D127" s="17"/>
    </row>
    <row r="128" spans="1:4" ht="12.75">
      <c r="A128" s="15">
        <v>120</v>
      </c>
      <c r="B128" s="16"/>
      <c r="C128" s="18">
        <v>1486</v>
      </c>
      <c r="D128" s="17"/>
    </row>
    <row r="129" spans="1:4" ht="12.75">
      <c r="A129" s="15">
        <v>121</v>
      </c>
      <c r="B129" s="16"/>
      <c r="C129" s="18">
        <v>1238</v>
      </c>
      <c r="D129" s="17"/>
    </row>
    <row r="130" spans="1:4" ht="12.75">
      <c r="A130" s="15">
        <v>201</v>
      </c>
      <c r="B130" s="16"/>
      <c r="C130" s="18">
        <v>1304</v>
      </c>
      <c r="D130" s="17"/>
    </row>
    <row r="131" spans="1:4" ht="12.75">
      <c r="A131" s="15">
        <v>202</v>
      </c>
      <c r="B131" s="16"/>
      <c r="C131" s="18">
        <v>2285</v>
      </c>
      <c r="D131" s="17"/>
    </row>
    <row r="132" spans="1:4" ht="12.75">
      <c r="A132" s="15">
        <v>203</v>
      </c>
      <c r="B132" s="16"/>
      <c r="C132" s="18">
        <v>2717</v>
      </c>
      <c r="D132" s="17"/>
    </row>
    <row r="133" spans="1:4" ht="12.75">
      <c r="A133" s="15">
        <v>204.01</v>
      </c>
      <c r="B133" s="16"/>
      <c r="C133" s="18">
        <v>1450</v>
      </c>
      <c r="D133" s="17"/>
    </row>
    <row r="134" spans="1:4" ht="12.75">
      <c r="A134" s="15">
        <v>204.02</v>
      </c>
      <c r="B134" s="16"/>
      <c r="C134" s="18">
        <v>2269</v>
      </c>
      <c r="D134" s="17"/>
    </row>
    <row r="135" spans="1:4" ht="12.75">
      <c r="A135" s="15">
        <v>205</v>
      </c>
      <c r="B135" s="16"/>
      <c r="C135" s="18">
        <v>2810</v>
      </c>
      <c r="D135" s="17"/>
    </row>
    <row r="136" spans="1:4" ht="12.75">
      <c r="A136" s="15">
        <v>206</v>
      </c>
      <c r="B136" s="16"/>
      <c r="C136" s="18">
        <v>1384</v>
      </c>
      <c r="D136" s="17"/>
    </row>
    <row r="137" spans="1:4" ht="12.75">
      <c r="A137" s="15">
        <v>207</v>
      </c>
      <c r="B137" s="16"/>
      <c r="C137" s="18">
        <v>1528</v>
      </c>
      <c r="D137" s="17"/>
    </row>
    <row r="138" spans="1:4" ht="12.75">
      <c r="A138" s="15">
        <v>208</v>
      </c>
      <c r="B138" s="16"/>
      <c r="C138" s="18">
        <v>1823</v>
      </c>
      <c r="D138" s="17"/>
    </row>
    <row r="139" spans="1:4" ht="12.75">
      <c r="A139" s="15">
        <v>209</v>
      </c>
      <c r="B139" s="16"/>
      <c r="C139" s="18">
        <v>1451</v>
      </c>
      <c r="D139" s="17"/>
    </row>
    <row r="140" spans="1:4" ht="12.75">
      <c r="A140" s="15">
        <v>210</v>
      </c>
      <c r="B140" s="16"/>
      <c r="C140" s="18">
        <v>2271</v>
      </c>
      <c r="D140" s="17"/>
    </row>
    <row r="141" spans="1:4" ht="12.75">
      <c r="A141" s="15">
        <v>211</v>
      </c>
      <c r="B141" s="16"/>
      <c r="C141" s="18">
        <v>1657</v>
      </c>
      <c r="D141" s="17"/>
    </row>
    <row r="142" spans="1:4" ht="12.75">
      <c r="A142" s="15">
        <v>213</v>
      </c>
      <c r="B142" s="16"/>
      <c r="C142" s="18">
        <v>1749</v>
      </c>
      <c r="D142" s="17"/>
    </row>
    <row r="143" spans="1:4" ht="12.75">
      <c r="A143" s="15">
        <v>214</v>
      </c>
      <c r="B143" s="16"/>
      <c r="C143" s="18">
        <v>1475</v>
      </c>
      <c r="D143" s="17"/>
    </row>
    <row r="144" spans="1:4" ht="12.75">
      <c r="A144" s="15">
        <v>215</v>
      </c>
      <c r="B144" s="16"/>
      <c r="C144" s="18">
        <v>1692</v>
      </c>
      <c r="D144" s="17"/>
    </row>
    <row r="145" spans="1:4" ht="12.75">
      <c r="A145" s="15">
        <v>216</v>
      </c>
      <c r="B145" s="16"/>
      <c r="C145" s="18">
        <v>1851</v>
      </c>
      <c r="D145" s="17"/>
    </row>
    <row r="146" spans="1:4" ht="12.75">
      <c r="A146" s="15">
        <v>217</v>
      </c>
      <c r="B146" s="16"/>
      <c r="C146" s="18">
        <v>3475</v>
      </c>
      <c r="D146" s="17"/>
    </row>
    <row r="147" spans="1:4" ht="12.75">
      <c r="A147" s="15">
        <v>218.02</v>
      </c>
      <c r="B147" s="16"/>
      <c r="C147" s="18">
        <v>2125</v>
      </c>
      <c r="D147" s="17"/>
    </row>
    <row r="148" spans="1:4" ht="12.75">
      <c r="A148" s="15">
        <v>218.03</v>
      </c>
      <c r="B148" s="16"/>
      <c r="C148" s="18">
        <v>1955</v>
      </c>
      <c r="D148" s="17"/>
    </row>
    <row r="149" spans="1:4" ht="12.75">
      <c r="A149" s="15">
        <v>218.04</v>
      </c>
      <c r="B149" s="16"/>
      <c r="C149" s="18">
        <v>1776</v>
      </c>
      <c r="D149" s="17"/>
    </row>
    <row r="150" spans="1:4" ht="12.75">
      <c r="A150" s="15">
        <v>219.03</v>
      </c>
      <c r="B150" s="16"/>
      <c r="C150" s="18">
        <v>2634</v>
      </c>
      <c r="D150" s="17"/>
    </row>
    <row r="151" spans="1:4" ht="12.75">
      <c r="A151" s="15">
        <v>219.04</v>
      </c>
      <c r="B151" s="16"/>
      <c r="C151" s="18">
        <v>1745</v>
      </c>
      <c r="D151" s="17"/>
    </row>
    <row r="152" spans="1:4" ht="12.75">
      <c r="A152" s="15">
        <v>219.05</v>
      </c>
      <c r="B152" s="16"/>
      <c r="C152" s="18">
        <v>2086</v>
      </c>
      <c r="D152" s="17"/>
    </row>
    <row r="153" spans="1:4" ht="12.75">
      <c r="A153" s="15">
        <v>219.06</v>
      </c>
      <c r="B153" s="16"/>
      <c r="C153" s="18">
        <v>1706</v>
      </c>
      <c r="D153" s="17"/>
    </row>
    <row r="154" spans="1:4" ht="12.75">
      <c r="A154" s="15">
        <v>220.01</v>
      </c>
      <c r="B154" s="16"/>
      <c r="C154" s="18">
        <v>2144</v>
      </c>
      <c r="D154" s="17"/>
    </row>
    <row r="155" spans="1:4" ht="12.75">
      <c r="A155" s="15">
        <v>220.03</v>
      </c>
      <c r="B155" s="16"/>
      <c r="C155" s="18">
        <v>1989</v>
      </c>
      <c r="D155" s="17"/>
    </row>
    <row r="156" spans="1:4" ht="12.75">
      <c r="A156" s="15">
        <v>220.05</v>
      </c>
      <c r="B156" s="16"/>
      <c r="C156" s="18">
        <v>2249</v>
      </c>
      <c r="D156" s="17"/>
    </row>
    <row r="157" spans="1:4" ht="12.75">
      <c r="A157" s="15">
        <v>220.06</v>
      </c>
      <c r="B157" s="16"/>
      <c r="C157" s="18">
        <v>1732</v>
      </c>
      <c r="D157" s="17"/>
    </row>
    <row r="158" spans="1:4" ht="12.75">
      <c r="A158" s="15">
        <v>221.01</v>
      </c>
      <c r="B158" s="16"/>
      <c r="C158" s="18">
        <v>1891</v>
      </c>
      <c r="D158" s="17"/>
    </row>
    <row r="159" spans="1:4" ht="12.75">
      <c r="A159" s="15">
        <v>221.02</v>
      </c>
      <c r="B159" s="16"/>
      <c r="C159" s="18">
        <v>2214</v>
      </c>
      <c r="D159" s="17"/>
    </row>
    <row r="160" spans="1:4" ht="12.75">
      <c r="A160" s="15">
        <v>222.01</v>
      </c>
      <c r="B160" s="16"/>
      <c r="C160" s="18">
        <v>1725</v>
      </c>
      <c r="D160" s="17"/>
    </row>
    <row r="161" spans="1:4" ht="12.75">
      <c r="A161" s="15">
        <v>222.02</v>
      </c>
      <c r="B161" s="16"/>
      <c r="C161" s="18">
        <v>3338</v>
      </c>
      <c r="D161" s="17"/>
    </row>
    <row r="162" spans="1:4" ht="12.75">
      <c r="A162" s="15">
        <v>222.03</v>
      </c>
      <c r="B162" s="16"/>
      <c r="C162" s="18">
        <v>1825</v>
      </c>
      <c r="D162" s="17"/>
    </row>
    <row r="163" spans="1:4" ht="12.75">
      <c r="A163" s="15">
        <v>223</v>
      </c>
      <c r="B163" s="16"/>
      <c r="C163" s="18">
        <v>1061</v>
      </c>
      <c r="D163" s="17"/>
    </row>
    <row r="164" spans="1:4" ht="12.75">
      <c r="A164" s="15">
        <v>224</v>
      </c>
      <c r="B164" s="16"/>
      <c r="C164" s="18">
        <v>3954</v>
      </c>
      <c r="D164" s="17"/>
    </row>
    <row r="165" spans="1:4" ht="12.75">
      <c r="A165" s="15">
        <v>225</v>
      </c>
      <c r="B165" s="16"/>
      <c r="C165" s="18">
        <v>3911</v>
      </c>
      <c r="D165" s="17"/>
    </row>
    <row r="166" spans="1:4" ht="12.75">
      <c r="A166" s="15">
        <v>226.03</v>
      </c>
      <c r="B166" s="16"/>
      <c r="C166" s="18">
        <v>2438</v>
      </c>
      <c r="D166" s="17"/>
    </row>
    <row r="167" spans="1:4" ht="12.75">
      <c r="A167" s="15">
        <v>226.04</v>
      </c>
      <c r="B167" s="16"/>
      <c r="C167" s="18">
        <v>1710</v>
      </c>
      <c r="D167" s="17"/>
    </row>
    <row r="168" spans="1:4" ht="12.75">
      <c r="A168" s="15">
        <v>226.05</v>
      </c>
      <c r="B168" s="16"/>
      <c r="C168" s="18">
        <v>2447</v>
      </c>
      <c r="D168" s="17"/>
    </row>
    <row r="169" spans="1:4" ht="12.75">
      <c r="A169" s="15">
        <v>226.06</v>
      </c>
      <c r="B169" s="16"/>
      <c r="C169" s="18">
        <v>2434</v>
      </c>
      <c r="D169" s="17"/>
    </row>
    <row r="170" spans="1:4" ht="12.75">
      <c r="A170" s="15">
        <v>227.01</v>
      </c>
      <c r="B170" s="16"/>
      <c r="C170" s="18">
        <v>1673</v>
      </c>
      <c r="D170" s="17"/>
    </row>
    <row r="171" spans="1:4" ht="12.75">
      <c r="A171" s="15">
        <v>227.02</v>
      </c>
      <c r="B171" s="16"/>
      <c r="C171" s="18">
        <v>1446</v>
      </c>
      <c r="D171" s="17"/>
    </row>
    <row r="172" spans="1:4" ht="12.75">
      <c r="A172" s="15">
        <v>227.03</v>
      </c>
      <c r="B172" s="16"/>
      <c r="C172" s="18">
        <v>903</v>
      </c>
      <c r="D172" s="17"/>
    </row>
    <row r="173" spans="1:4" ht="12.75">
      <c r="A173" s="15">
        <v>228.01</v>
      </c>
      <c r="B173" s="16"/>
      <c r="C173" s="18">
        <v>3944</v>
      </c>
      <c r="D173" s="17"/>
    </row>
    <row r="174" spans="1:4" ht="12.75">
      <c r="A174" s="15">
        <v>228.02</v>
      </c>
      <c r="B174" s="16"/>
      <c r="C174" s="18">
        <v>2001</v>
      </c>
      <c r="D174" s="17"/>
    </row>
    <row r="175" spans="1:4" ht="12.75">
      <c r="A175" s="15">
        <v>228.03</v>
      </c>
      <c r="B175" s="16"/>
      <c r="C175" s="18">
        <v>2700</v>
      </c>
      <c r="D175" s="17"/>
    </row>
    <row r="176" spans="1:4" ht="12.75">
      <c r="A176" s="15">
        <v>229.01</v>
      </c>
      <c r="B176" s="16"/>
      <c r="C176" s="18">
        <v>1052</v>
      </c>
      <c r="D176" s="17"/>
    </row>
    <row r="177" spans="1:4" ht="12.75">
      <c r="A177" s="15">
        <v>229.02</v>
      </c>
      <c r="B177" s="16"/>
      <c r="C177" s="18">
        <v>2717</v>
      </c>
      <c r="D177" s="17"/>
    </row>
    <row r="178" spans="1:4" ht="12.75">
      <c r="A178" s="15">
        <v>230</v>
      </c>
      <c r="B178" s="16"/>
      <c r="C178" s="18">
        <v>1921</v>
      </c>
      <c r="D178" s="17"/>
    </row>
    <row r="179" spans="1:4" ht="12.75">
      <c r="A179" s="15">
        <v>231</v>
      </c>
      <c r="B179" s="16"/>
      <c r="C179" s="18">
        <v>1483</v>
      </c>
      <c r="D179" s="17"/>
    </row>
    <row r="180" spans="1:4" ht="12.75">
      <c r="A180" s="15">
        <v>232.01</v>
      </c>
      <c r="B180" s="16"/>
      <c r="C180" s="18">
        <v>2612</v>
      </c>
      <c r="D180" s="17"/>
    </row>
    <row r="181" spans="1:4" ht="12.75">
      <c r="A181" s="15">
        <v>232.02</v>
      </c>
      <c r="B181" s="16"/>
      <c r="C181" s="18">
        <v>1892</v>
      </c>
      <c r="D181" s="17"/>
    </row>
    <row r="182" spans="1:4" ht="12.75">
      <c r="A182" s="15">
        <v>233</v>
      </c>
      <c r="B182" s="16"/>
      <c r="C182" s="18">
        <v>2265</v>
      </c>
      <c r="D182" s="17"/>
    </row>
    <row r="183" spans="1:4" ht="12.75">
      <c r="A183" s="15">
        <v>234.01</v>
      </c>
      <c r="B183" s="16"/>
      <c r="C183" s="18">
        <v>1555</v>
      </c>
      <c r="D183" s="17"/>
    </row>
    <row r="184" spans="1:4" ht="12.75">
      <c r="A184" s="15">
        <v>234.02</v>
      </c>
      <c r="B184" s="16"/>
      <c r="C184" s="18">
        <v>2866</v>
      </c>
      <c r="D184" s="17"/>
    </row>
    <row r="185" spans="1:4" ht="12.75">
      <c r="A185" s="15">
        <v>235</v>
      </c>
      <c r="B185" s="16"/>
      <c r="C185" s="18">
        <v>1567</v>
      </c>
      <c r="D185" s="17"/>
    </row>
    <row r="186" spans="1:4" ht="12.75">
      <c r="A186" s="15">
        <v>236.01</v>
      </c>
      <c r="B186" s="16"/>
      <c r="C186" s="18">
        <v>1908</v>
      </c>
      <c r="D186" s="17"/>
    </row>
    <row r="187" spans="1:4" ht="12.75">
      <c r="A187" s="15">
        <v>236.03</v>
      </c>
      <c r="B187" s="16"/>
      <c r="C187" s="18">
        <v>2557</v>
      </c>
      <c r="D187" s="17"/>
    </row>
    <row r="188" spans="1:4" ht="12.75">
      <c r="A188" s="15">
        <v>236.04</v>
      </c>
      <c r="B188" s="16"/>
      <c r="C188" s="18">
        <v>2657</v>
      </c>
      <c r="D188" s="17"/>
    </row>
    <row r="189" spans="1:4" ht="12.75">
      <c r="A189" s="15">
        <v>237</v>
      </c>
      <c r="B189" s="16"/>
      <c r="C189" s="18">
        <v>1828</v>
      </c>
      <c r="D189" s="17"/>
    </row>
    <row r="190" spans="1:4" ht="12.75">
      <c r="A190" s="15">
        <v>238.01</v>
      </c>
      <c r="B190" s="16"/>
      <c r="C190" s="18">
        <v>1302</v>
      </c>
      <c r="D190" s="17"/>
    </row>
    <row r="191" spans="1:4" ht="12.75">
      <c r="A191" s="15">
        <v>238.02</v>
      </c>
      <c r="B191" s="16"/>
      <c r="C191" s="18">
        <v>4418</v>
      </c>
      <c r="D191" s="17"/>
    </row>
    <row r="192" spans="1:4" ht="12.75">
      <c r="A192" s="15">
        <v>239</v>
      </c>
      <c r="B192" s="16"/>
      <c r="C192" s="18">
        <v>2997</v>
      </c>
      <c r="D192" s="17"/>
    </row>
    <row r="193" spans="1:4" ht="12.75">
      <c r="A193" s="15">
        <v>240</v>
      </c>
      <c r="B193" s="16"/>
      <c r="C193" s="18">
        <v>3613</v>
      </c>
      <c r="D193" s="17"/>
    </row>
    <row r="194" spans="1:4" ht="12.75">
      <c r="A194" s="15">
        <v>241</v>
      </c>
      <c r="B194" s="16"/>
      <c r="C194" s="18">
        <v>1646</v>
      </c>
      <c r="D194" s="17"/>
    </row>
    <row r="195" spans="1:4" ht="12.75">
      <c r="A195" s="15">
        <v>242</v>
      </c>
      <c r="B195" s="16"/>
      <c r="C195" s="18">
        <v>1152</v>
      </c>
      <c r="D195" s="17"/>
    </row>
    <row r="196" spans="1:4" ht="12.75">
      <c r="A196" s="15">
        <v>243</v>
      </c>
      <c r="B196" s="16"/>
      <c r="C196" s="18">
        <v>3145</v>
      </c>
      <c r="D196" s="17"/>
    </row>
    <row r="197" spans="1:4" ht="12.75">
      <c r="A197" s="15">
        <v>244</v>
      </c>
      <c r="B197" s="16"/>
      <c r="C197" s="18">
        <v>1317</v>
      </c>
      <c r="D197" s="17"/>
    </row>
    <row r="198" spans="1:4" ht="12.75">
      <c r="A198" s="15">
        <v>245</v>
      </c>
      <c r="B198" s="16"/>
      <c r="C198" s="18">
        <v>1804</v>
      </c>
      <c r="D198" s="17"/>
    </row>
    <row r="199" spans="1:4" ht="12.75">
      <c r="A199" s="15">
        <v>246.01</v>
      </c>
      <c r="B199" s="16"/>
      <c r="C199" s="18">
        <v>1645</v>
      </c>
      <c r="D199" s="17"/>
    </row>
    <row r="200" spans="1:4" ht="12.75">
      <c r="A200" s="15">
        <v>246.02</v>
      </c>
      <c r="B200" s="16"/>
      <c r="C200" s="18">
        <v>1283</v>
      </c>
      <c r="D200" s="17"/>
    </row>
    <row r="201" spans="1:4" ht="12.75">
      <c r="A201" s="15">
        <v>247.01</v>
      </c>
      <c r="B201" s="16"/>
      <c r="C201" s="18">
        <v>1559</v>
      </c>
      <c r="D201" s="17"/>
    </row>
    <row r="202" spans="1:4" ht="12.75">
      <c r="A202" s="15">
        <v>247.02</v>
      </c>
      <c r="B202" s="16"/>
      <c r="C202" s="18">
        <v>2829</v>
      </c>
      <c r="D202" s="17"/>
    </row>
    <row r="203" spans="1:4" ht="12.75">
      <c r="A203" s="15">
        <v>248</v>
      </c>
      <c r="B203" s="16"/>
      <c r="C203" s="18">
        <v>2421</v>
      </c>
      <c r="D203" s="17"/>
    </row>
    <row r="204" spans="1:4" ht="12.75">
      <c r="A204" s="15">
        <v>249.01</v>
      </c>
      <c r="B204" s="16"/>
      <c r="C204" s="18">
        <v>1837</v>
      </c>
      <c r="D204" s="17"/>
    </row>
    <row r="205" spans="1:4" ht="12.75">
      <c r="A205" s="15">
        <v>249.02</v>
      </c>
      <c r="B205" s="16"/>
      <c r="C205" s="18">
        <v>1387</v>
      </c>
      <c r="D205" s="17"/>
    </row>
    <row r="206" spans="1:4" ht="12.75">
      <c r="A206" s="15">
        <v>249.03</v>
      </c>
      <c r="B206" s="16"/>
      <c r="C206" s="18">
        <v>2362</v>
      </c>
      <c r="D206" s="17"/>
    </row>
    <row r="207" spans="1:4" ht="12.75">
      <c r="A207" s="15">
        <v>250.01</v>
      </c>
      <c r="B207" s="16"/>
      <c r="C207" s="18">
        <v>1852</v>
      </c>
      <c r="D207" s="17"/>
    </row>
    <row r="208" spans="1:4" ht="12.75">
      <c r="A208" s="15">
        <v>250.03</v>
      </c>
      <c r="B208" s="16"/>
      <c r="C208" s="18">
        <v>2675</v>
      </c>
      <c r="D208" s="17"/>
    </row>
    <row r="209" spans="1:4" ht="12.75">
      <c r="A209" s="15">
        <v>250.04</v>
      </c>
      <c r="B209" s="16"/>
      <c r="C209" s="18">
        <v>3443</v>
      </c>
      <c r="D209" s="17"/>
    </row>
    <row r="210" spans="1:4" ht="12.75">
      <c r="A210" s="15">
        <v>251.01</v>
      </c>
      <c r="B210" s="16"/>
      <c r="C210" s="18">
        <v>2172</v>
      </c>
      <c r="D210" s="17"/>
    </row>
    <row r="211" spans="1:4" ht="12.75">
      <c r="A211" s="15">
        <v>251.02</v>
      </c>
      <c r="B211" s="16"/>
      <c r="C211" s="18">
        <v>2330</v>
      </c>
      <c r="D211" s="17"/>
    </row>
    <row r="212" spans="1:4" ht="12.75">
      <c r="A212" s="15">
        <v>252</v>
      </c>
      <c r="B212" s="16"/>
      <c r="C212" s="18">
        <v>3138</v>
      </c>
      <c r="D212" s="17"/>
    </row>
    <row r="213" spans="1:4" ht="12.75">
      <c r="A213" s="15">
        <v>253</v>
      </c>
      <c r="B213" s="16"/>
      <c r="C213" s="18">
        <v>5178</v>
      </c>
      <c r="D213" s="17"/>
    </row>
    <row r="214" spans="1:4" ht="12.75">
      <c r="A214" s="15">
        <v>254</v>
      </c>
      <c r="B214" s="16"/>
      <c r="C214" s="18">
        <v>3042</v>
      </c>
      <c r="D214" s="17"/>
    </row>
    <row r="215" spans="1:4" ht="12.75">
      <c r="A215" s="15">
        <v>255</v>
      </c>
      <c r="B215" s="16"/>
      <c r="C215" s="18">
        <v>2132</v>
      </c>
      <c r="D215" s="17"/>
    </row>
    <row r="216" spans="1:4" ht="12.75">
      <c r="A216" s="15">
        <v>256</v>
      </c>
      <c r="B216" s="16"/>
      <c r="C216" s="18">
        <v>3713</v>
      </c>
      <c r="D216" s="17"/>
    </row>
    <row r="217" spans="1:4" ht="12.75">
      <c r="A217" s="15">
        <v>257.01</v>
      </c>
      <c r="B217" s="16"/>
      <c r="C217" s="18">
        <v>3075</v>
      </c>
      <c r="D217" s="17"/>
    </row>
    <row r="218" spans="1:4" ht="12.75">
      <c r="A218" s="15">
        <v>257.02</v>
      </c>
      <c r="B218" s="16"/>
      <c r="C218" s="18">
        <v>1172</v>
      </c>
      <c r="D218" s="17"/>
    </row>
    <row r="219" spans="1:4" ht="12.75">
      <c r="A219" s="15">
        <v>258.01</v>
      </c>
      <c r="B219" s="16"/>
      <c r="C219" s="18">
        <v>3803</v>
      </c>
      <c r="D219" s="17"/>
    </row>
    <row r="220" spans="1:4" ht="12.75">
      <c r="A220" s="15">
        <v>258.03</v>
      </c>
      <c r="B220" s="16"/>
      <c r="C220" s="18">
        <v>1764</v>
      </c>
      <c r="D220" s="17"/>
    </row>
    <row r="221" spans="1:4" ht="12.75">
      <c r="A221" s="15">
        <v>258.04</v>
      </c>
      <c r="B221" s="16"/>
      <c r="C221" s="18">
        <v>1318</v>
      </c>
      <c r="D221" s="17"/>
    </row>
    <row r="222" spans="1:4" ht="12.75">
      <c r="A222" s="15">
        <v>260.01</v>
      </c>
      <c r="B222" s="16"/>
      <c r="C222" s="18">
        <v>2014</v>
      </c>
      <c r="D222" s="17"/>
    </row>
    <row r="223" spans="1:4" ht="12.75">
      <c r="A223" s="15">
        <v>260.02</v>
      </c>
      <c r="B223" s="16"/>
      <c r="C223" s="18">
        <v>2574</v>
      </c>
      <c r="D223" s="17"/>
    </row>
    <row r="224" spans="1:4" ht="12.75">
      <c r="A224" s="15">
        <v>261</v>
      </c>
      <c r="B224" s="16"/>
      <c r="C224" s="18">
        <v>2529</v>
      </c>
      <c r="D224" s="17"/>
    </row>
    <row r="225" spans="1:4" ht="12.75">
      <c r="A225" s="15">
        <v>262</v>
      </c>
      <c r="B225" s="16"/>
      <c r="C225" s="18">
        <v>2712</v>
      </c>
      <c r="D225" s="17"/>
    </row>
    <row r="226" spans="1:4" ht="12.75">
      <c r="A226" s="15">
        <v>263</v>
      </c>
      <c r="B226" s="16"/>
      <c r="C226" s="18">
        <v>650</v>
      </c>
      <c r="D226" s="17"/>
    </row>
    <row r="227" spans="1:4" ht="12.75">
      <c r="A227" s="15">
        <v>264</v>
      </c>
      <c r="B227" s="16"/>
      <c r="C227" s="18">
        <v>2511</v>
      </c>
      <c r="D227" s="17"/>
    </row>
    <row r="228" spans="1:4" ht="12.75">
      <c r="A228" s="15">
        <v>265</v>
      </c>
      <c r="B228" s="16"/>
      <c r="C228" s="18">
        <v>878</v>
      </c>
      <c r="D228" s="17"/>
    </row>
    <row r="229" spans="1:4" ht="12.75">
      <c r="A229" s="15">
        <v>266</v>
      </c>
      <c r="B229" s="16"/>
      <c r="C229" s="18">
        <v>847</v>
      </c>
      <c r="D229" s="17"/>
    </row>
    <row r="230" spans="1:4" ht="12.75">
      <c r="A230" s="15">
        <v>267</v>
      </c>
      <c r="B230" s="16"/>
      <c r="C230" s="18">
        <v>2171</v>
      </c>
      <c r="D230" s="17"/>
    </row>
    <row r="231" spans="1:4" ht="12.75">
      <c r="A231" s="15">
        <v>268.01</v>
      </c>
      <c r="B231" s="16"/>
      <c r="C231" s="18">
        <v>2078</v>
      </c>
      <c r="D231" s="17"/>
    </row>
    <row r="232" spans="1:4" ht="12.75">
      <c r="A232" s="15">
        <v>268.02</v>
      </c>
      <c r="B232" s="16"/>
      <c r="C232" s="18">
        <v>1832</v>
      </c>
      <c r="D232" s="17"/>
    </row>
    <row r="233" spans="1:4" ht="12.75">
      <c r="A233" s="15">
        <v>269</v>
      </c>
      <c r="B233" s="16"/>
      <c r="C233" s="18">
        <v>573</v>
      </c>
      <c r="D233" s="17"/>
    </row>
    <row r="234" spans="1:4" ht="12.75">
      <c r="A234" s="15">
        <v>270</v>
      </c>
      <c r="B234" s="16"/>
      <c r="C234" s="18">
        <v>1171</v>
      </c>
      <c r="D234" s="17"/>
    </row>
    <row r="235" spans="1:4" ht="12.75">
      <c r="A235" s="15">
        <v>271</v>
      </c>
      <c r="B235" s="16"/>
      <c r="C235" s="18">
        <v>1339</v>
      </c>
      <c r="D235" s="17"/>
    </row>
    <row r="236" spans="1:4" ht="12.75">
      <c r="A236" s="15">
        <v>272</v>
      </c>
      <c r="B236" s="16"/>
      <c r="C236" s="18">
        <v>1100</v>
      </c>
      <c r="D236" s="17"/>
    </row>
    <row r="237" spans="1:4" ht="12.75">
      <c r="A237" s="15">
        <v>273</v>
      </c>
      <c r="B237" s="16"/>
      <c r="C237" s="18">
        <v>2055</v>
      </c>
      <c r="D237" s="17"/>
    </row>
    <row r="238" spans="1:4" ht="12.75">
      <c r="A238" s="15">
        <v>274</v>
      </c>
      <c r="B238" s="16"/>
      <c r="C238" s="18">
        <v>1911</v>
      </c>
      <c r="D238" s="17"/>
    </row>
    <row r="239" spans="1:4" ht="12.75">
      <c r="A239" s="15">
        <v>275</v>
      </c>
      <c r="B239" s="16"/>
      <c r="C239" s="18">
        <v>1880</v>
      </c>
      <c r="D239" s="17"/>
    </row>
    <row r="240" spans="1:4" ht="12.75">
      <c r="A240" s="15">
        <v>276</v>
      </c>
      <c r="B240" s="16"/>
      <c r="C240" s="18">
        <v>1769</v>
      </c>
      <c r="D240" s="17"/>
    </row>
    <row r="241" spans="1:4" ht="12.75">
      <c r="A241" s="15">
        <v>277.01</v>
      </c>
      <c r="B241" s="16"/>
      <c r="C241" s="18">
        <v>2523</v>
      </c>
      <c r="D241" s="17"/>
    </row>
    <row r="242" spans="1:4" ht="12.75">
      <c r="A242" s="15">
        <v>277.02</v>
      </c>
      <c r="B242" s="16"/>
      <c r="C242" s="18">
        <v>2553</v>
      </c>
      <c r="D242" s="17"/>
    </row>
    <row r="243" spans="1:4" ht="12.75">
      <c r="A243" s="15">
        <v>278</v>
      </c>
      <c r="B243" s="16"/>
      <c r="C243" s="18">
        <v>1508</v>
      </c>
      <c r="D243" s="17"/>
    </row>
    <row r="244" spans="1:4" ht="12.75">
      <c r="A244" s="15">
        <v>279</v>
      </c>
      <c r="B244" s="16"/>
      <c r="C244" s="18">
        <v>3159</v>
      </c>
      <c r="D244" s="17"/>
    </row>
    <row r="245" spans="1:4" ht="12.75">
      <c r="A245" s="15">
        <v>280</v>
      </c>
      <c r="B245" s="16"/>
      <c r="C245" s="18">
        <v>1686</v>
      </c>
      <c r="D245" s="17"/>
    </row>
    <row r="246" spans="1:4" ht="12.75">
      <c r="A246" s="15">
        <v>281</v>
      </c>
      <c r="B246" s="16"/>
      <c r="C246" s="18">
        <v>853</v>
      </c>
      <c r="D246" s="17"/>
    </row>
    <row r="247" spans="1:4" ht="12.75">
      <c r="A247" s="15">
        <v>282</v>
      </c>
      <c r="B247" s="16"/>
      <c r="C247" s="18">
        <v>1937</v>
      </c>
      <c r="D247" s="17"/>
    </row>
    <row r="248" spans="1:4" ht="12.75">
      <c r="A248" s="15">
        <v>283</v>
      </c>
      <c r="B248" s="16"/>
      <c r="C248" s="18">
        <v>1443</v>
      </c>
      <c r="D248" s="17"/>
    </row>
    <row r="249" spans="1:4" ht="12.75">
      <c r="A249" s="15">
        <v>284.02</v>
      </c>
      <c r="B249" s="16"/>
      <c r="C249" s="18">
        <v>1853</v>
      </c>
      <c r="D249" s="17"/>
    </row>
    <row r="250" spans="1:4" ht="12.75">
      <c r="A250" s="15">
        <v>284.03</v>
      </c>
      <c r="B250" s="16"/>
      <c r="C250" s="18">
        <v>2448</v>
      </c>
      <c r="D250" s="17"/>
    </row>
    <row r="251" spans="1:4" ht="12.75">
      <c r="A251" s="15">
        <v>285</v>
      </c>
      <c r="B251" s="16"/>
      <c r="C251" s="18">
        <v>1760</v>
      </c>
      <c r="D251" s="17"/>
    </row>
    <row r="252" spans="1:4" ht="12.75">
      <c r="A252" s="15">
        <v>286</v>
      </c>
      <c r="B252" s="16"/>
      <c r="C252" s="18">
        <v>2770</v>
      </c>
      <c r="D252" s="17"/>
    </row>
    <row r="253" spans="1:4" ht="12.75">
      <c r="A253" s="15">
        <v>287</v>
      </c>
      <c r="B253" s="16"/>
      <c r="C253" s="18">
        <v>1960</v>
      </c>
      <c r="D253" s="17"/>
    </row>
    <row r="254" spans="1:4" ht="12.75">
      <c r="A254" s="15">
        <v>288.01</v>
      </c>
      <c r="B254" s="16"/>
      <c r="C254" s="18">
        <v>1096</v>
      </c>
      <c r="D254" s="17"/>
    </row>
    <row r="255" spans="1:4" ht="12.75">
      <c r="A255" s="15">
        <v>288.02</v>
      </c>
      <c r="B255" s="16"/>
      <c r="C255" s="18">
        <v>2511</v>
      </c>
      <c r="D255" s="17"/>
    </row>
    <row r="256" spans="1:4" ht="12.75">
      <c r="A256" s="15">
        <v>289.01</v>
      </c>
      <c r="B256" s="16"/>
      <c r="C256" s="18">
        <v>1621</v>
      </c>
      <c r="D256" s="17"/>
    </row>
    <row r="257" spans="1:4" ht="12.75">
      <c r="A257" s="15">
        <v>289.02</v>
      </c>
      <c r="B257" s="16"/>
      <c r="C257" s="18">
        <v>2646</v>
      </c>
      <c r="D257" s="17"/>
    </row>
    <row r="258" spans="1:4" ht="12.75">
      <c r="A258" s="15">
        <v>290.01</v>
      </c>
      <c r="B258" s="16"/>
      <c r="C258" s="18">
        <v>1866</v>
      </c>
      <c r="D258" s="17"/>
    </row>
    <row r="259" spans="1:4" ht="12.75">
      <c r="A259" s="15">
        <v>290.03</v>
      </c>
      <c r="B259" s="16"/>
      <c r="C259" s="18">
        <v>2406</v>
      </c>
      <c r="D259" s="17"/>
    </row>
    <row r="260" spans="1:4" ht="12.75">
      <c r="A260" s="15">
        <v>290.04</v>
      </c>
      <c r="B260" s="16"/>
      <c r="C260" s="18">
        <v>1407</v>
      </c>
      <c r="D260" s="17"/>
    </row>
    <row r="261" spans="1:4" ht="12.75">
      <c r="A261" s="15">
        <v>291</v>
      </c>
      <c r="B261" s="16"/>
      <c r="C261" s="18">
        <v>2879</v>
      </c>
      <c r="D261" s="17"/>
    </row>
    <row r="262" spans="1:4" ht="12.75">
      <c r="A262" s="15">
        <v>292.01</v>
      </c>
      <c r="B262" s="16"/>
      <c r="C262" s="18">
        <v>4527</v>
      </c>
      <c r="D262" s="17"/>
    </row>
    <row r="263" spans="1:4" ht="12.75">
      <c r="A263" s="15">
        <v>292.03</v>
      </c>
      <c r="B263" s="16"/>
      <c r="C263" s="18">
        <v>1290</v>
      </c>
      <c r="D263" s="17"/>
    </row>
    <row r="264" spans="1:4" ht="12.75">
      <c r="A264" s="15">
        <v>292.04</v>
      </c>
      <c r="B264" s="16"/>
      <c r="C264" s="18">
        <v>2621</v>
      </c>
      <c r="D264" s="17"/>
    </row>
    <row r="265" spans="1:4" ht="12.75">
      <c r="A265" s="15">
        <v>293.03</v>
      </c>
      <c r="B265" s="16"/>
      <c r="C265" s="18">
        <v>2797</v>
      </c>
      <c r="D265" s="17"/>
    </row>
    <row r="266" spans="1:4" ht="12.75">
      <c r="A266" s="15">
        <v>293.04</v>
      </c>
      <c r="B266" s="16"/>
      <c r="C266" s="18">
        <v>1734</v>
      </c>
      <c r="D266" s="17"/>
    </row>
    <row r="267" spans="1:4" ht="12.75">
      <c r="A267" s="15">
        <v>293.05</v>
      </c>
      <c r="B267" s="16"/>
      <c r="C267" s="18">
        <v>1316</v>
      </c>
      <c r="D267" s="17"/>
    </row>
    <row r="268" spans="1:4" ht="12.75">
      <c r="A268" s="15">
        <v>293.06</v>
      </c>
      <c r="B268" s="16"/>
      <c r="C268" s="18">
        <v>1296</v>
      </c>
      <c r="D268" s="17"/>
    </row>
    <row r="269" spans="1:4" ht="12.75">
      <c r="A269" s="15">
        <v>293.07</v>
      </c>
      <c r="B269" s="16"/>
      <c r="C269" s="18">
        <v>1323</v>
      </c>
      <c r="D269" s="17"/>
    </row>
    <row r="270" spans="1:4" ht="12.75">
      <c r="A270" s="15">
        <v>294.03</v>
      </c>
      <c r="B270" s="16"/>
      <c r="C270" s="18">
        <v>1982</v>
      </c>
      <c r="D270" s="17"/>
    </row>
    <row r="271" spans="1:4" ht="12.75">
      <c r="A271" s="15">
        <v>294.05</v>
      </c>
      <c r="B271" s="16"/>
      <c r="C271" s="18">
        <v>1803</v>
      </c>
      <c r="D271" s="17"/>
    </row>
    <row r="272" spans="1:4" ht="12.75">
      <c r="A272" s="15">
        <v>294.06</v>
      </c>
      <c r="B272" s="16"/>
      <c r="C272" s="18">
        <v>1508</v>
      </c>
      <c r="D272" s="17"/>
    </row>
    <row r="273" spans="1:4" ht="12.75">
      <c r="A273" s="15">
        <v>294.07</v>
      </c>
      <c r="B273" s="16"/>
      <c r="C273" s="18">
        <v>1709</v>
      </c>
      <c r="D273" s="17"/>
    </row>
    <row r="274" spans="1:4" ht="12.75">
      <c r="A274" s="15">
        <v>294.08</v>
      </c>
      <c r="B274" s="16"/>
      <c r="C274" s="18">
        <v>1618</v>
      </c>
      <c r="D274" s="17"/>
    </row>
    <row r="275" spans="1:4" ht="12.75">
      <c r="A275" s="15">
        <v>295.02</v>
      </c>
      <c r="B275" s="16"/>
      <c r="C275" s="18">
        <v>2160</v>
      </c>
      <c r="D275" s="17"/>
    </row>
    <row r="276" spans="1:4" ht="12.75">
      <c r="A276" s="15">
        <v>295.03</v>
      </c>
      <c r="B276" s="16"/>
      <c r="C276" s="18">
        <v>3350</v>
      </c>
      <c r="D276" s="17"/>
    </row>
    <row r="277" spans="1:4" ht="12.75">
      <c r="A277" s="15">
        <v>295.04</v>
      </c>
      <c r="B277" s="16"/>
      <c r="C277" s="18">
        <v>2424</v>
      </c>
      <c r="D277" s="17"/>
    </row>
    <row r="278" spans="1:4" ht="12.75">
      <c r="A278" s="15">
        <v>296.01</v>
      </c>
      <c r="B278" s="16"/>
      <c r="C278" s="18">
        <v>2346</v>
      </c>
      <c r="D278" s="17"/>
    </row>
    <row r="279" spans="1:4" ht="12.75">
      <c r="A279" s="15">
        <v>296.02</v>
      </c>
      <c r="B279" s="16"/>
      <c r="C279" s="18">
        <v>1327</v>
      </c>
      <c r="D279" s="17"/>
    </row>
    <row r="280" spans="1:4" ht="12.75">
      <c r="A280" s="15">
        <v>297</v>
      </c>
      <c r="B280" s="16"/>
      <c r="C280" s="18">
        <v>3087</v>
      </c>
      <c r="D280" s="17"/>
    </row>
    <row r="281" spans="1:4" ht="12.75">
      <c r="A281" s="15">
        <v>298.01</v>
      </c>
      <c r="B281" s="16"/>
      <c r="C281" s="18">
        <v>3164</v>
      </c>
      <c r="D281" s="17"/>
    </row>
    <row r="282" spans="1:4" ht="12.75">
      <c r="A282" s="15">
        <v>298.02</v>
      </c>
      <c r="B282" s="16"/>
      <c r="C282" s="18">
        <v>2593</v>
      </c>
      <c r="D282" s="17"/>
    </row>
    <row r="283" spans="1:4" ht="12.75">
      <c r="A283" s="15">
        <v>299.01</v>
      </c>
      <c r="B283" s="16"/>
      <c r="C283" s="18">
        <v>1545</v>
      </c>
      <c r="D283" s="17"/>
    </row>
    <row r="284" spans="1:4" ht="12.75">
      <c r="A284" s="15">
        <v>299.02</v>
      </c>
      <c r="B284" s="16"/>
      <c r="C284" s="18">
        <v>1560</v>
      </c>
      <c r="D284" s="17"/>
    </row>
    <row r="285" spans="1:4" ht="12.75">
      <c r="A285" s="15">
        <v>300.02</v>
      </c>
      <c r="B285" s="16"/>
      <c r="C285" s="18">
        <v>3553</v>
      </c>
      <c r="D285" s="17"/>
    </row>
    <row r="286" spans="1:4" ht="12.75">
      <c r="A286" s="15">
        <v>300.03</v>
      </c>
      <c r="B286" s="16"/>
      <c r="C286" s="18">
        <v>2424</v>
      </c>
      <c r="D286" s="17"/>
    </row>
    <row r="287" spans="1:4" ht="12.75">
      <c r="A287" s="15">
        <v>300.04</v>
      </c>
      <c r="B287" s="16"/>
      <c r="C287" s="18">
        <v>3183</v>
      </c>
      <c r="D287" s="17"/>
    </row>
    <row r="288" spans="1:4" ht="12.75">
      <c r="A288" s="15">
        <v>301</v>
      </c>
      <c r="B288" s="16"/>
      <c r="C288" s="18">
        <v>2973</v>
      </c>
      <c r="D288" s="17"/>
    </row>
    <row r="289" spans="1:4" ht="12.75">
      <c r="A289" s="15">
        <v>302.01</v>
      </c>
      <c r="B289" s="16"/>
      <c r="C289" s="18">
        <v>2018</v>
      </c>
      <c r="D289" s="17"/>
    </row>
    <row r="290" spans="1:4" ht="12.75">
      <c r="A290" s="15">
        <v>302.02</v>
      </c>
      <c r="B290" s="16"/>
      <c r="C290" s="18">
        <v>2442</v>
      </c>
      <c r="D290" s="17"/>
    </row>
    <row r="291" spans="1:4" ht="12.75">
      <c r="A291" s="15">
        <v>303.03</v>
      </c>
      <c r="B291" s="16"/>
      <c r="C291" s="18">
        <v>3832</v>
      </c>
      <c r="D291" s="17"/>
    </row>
    <row r="292" spans="1:4" ht="12.75">
      <c r="A292" s="15">
        <v>303.04</v>
      </c>
      <c r="B292" s="16"/>
      <c r="C292" s="18">
        <v>964</v>
      </c>
      <c r="D292" s="17"/>
    </row>
    <row r="293" spans="1:4" ht="12.75">
      <c r="A293" s="15">
        <v>303.05</v>
      </c>
      <c r="B293" s="16"/>
      <c r="C293" s="18">
        <v>2067</v>
      </c>
      <c r="D293" s="17"/>
    </row>
    <row r="294" spans="1:4" ht="12.75">
      <c r="A294" s="15">
        <v>303.06</v>
      </c>
      <c r="B294" s="16"/>
      <c r="C294" s="18">
        <v>1977</v>
      </c>
      <c r="D294" s="17"/>
    </row>
    <row r="295" spans="1:4" ht="12.75">
      <c r="A295" s="15">
        <v>303.08</v>
      </c>
      <c r="B295" s="16"/>
      <c r="C295" s="18">
        <v>2366</v>
      </c>
      <c r="D295" s="17"/>
    </row>
    <row r="296" spans="1:4" ht="12.75">
      <c r="A296" s="15">
        <v>303.09</v>
      </c>
      <c r="B296" s="16"/>
      <c r="C296" s="18">
        <v>2525</v>
      </c>
      <c r="D296" s="17"/>
    </row>
    <row r="297" spans="1:4" ht="12.75">
      <c r="A297" s="15">
        <v>303.1</v>
      </c>
      <c r="B297" s="16"/>
      <c r="C297" s="18">
        <v>1872</v>
      </c>
      <c r="D297" s="17"/>
    </row>
    <row r="298" spans="1:4" ht="12.75">
      <c r="A298" s="15">
        <v>303.11</v>
      </c>
      <c r="B298" s="16"/>
      <c r="C298" s="18">
        <v>1725</v>
      </c>
      <c r="D298" s="17"/>
    </row>
    <row r="299" spans="1:4" ht="12.75">
      <c r="A299" s="15">
        <v>303.12</v>
      </c>
      <c r="B299" s="16"/>
      <c r="C299" s="18">
        <v>1850</v>
      </c>
      <c r="D299" s="17"/>
    </row>
    <row r="300" spans="1:4" ht="12.75">
      <c r="A300" s="15">
        <v>304.01</v>
      </c>
      <c r="B300" s="16"/>
      <c r="C300" s="18">
        <v>2602</v>
      </c>
      <c r="D300" s="17"/>
    </row>
    <row r="301" spans="1:4" ht="12.75">
      <c r="A301" s="15">
        <v>304.03</v>
      </c>
      <c r="B301" s="16"/>
      <c r="C301" s="18">
        <v>1617</v>
      </c>
      <c r="D301" s="17"/>
    </row>
    <row r="302" spans="1:4" ht="12.75">
      <c r="A302" s="15">
        <v>304.04</v>
      </c>
      <c r="B302" s="16"/>
      <c r="C302" s="18">
        <v>1406</v>
      </c>
      <c r="D302" s="17"/>
    </row>
    <row r="303" spans="1:4" ht="12.75">
      <c r="A303" s="15">
        <v>305.01</v>
      </c>
      <c r="B303" s="16"/>
      <c r="C303" s="18">
        <v>1116</v>
      </c>
      <c r="D303" s="17"/>
    </row>
    <row r="304" spans="1:4" ht="12.75">
      <c r="A304" s="15">
        <v>305.03</v>
      </c>
      <c r="B304" s="16"/>
      <c r="C304" s="18">
        <v>1773</v>
      </c>
      <c r="D304" s="17"/>
    </row>
    <row r="305" spans="1:4" ht="12.75">
      <c r="A305" s="15">
        <v>305.04</v>
      </c>
      <c r="B305" s="16"/>
      <c r="C305" s="18">
        <v>2048</v>
      </c>
      <c r="D305" s="17"/>
    </row>
    <row r="306" spans="1:4" ht="12.75">
      <c r="A306" s="15">
        <v>306</v>
      </c>
      <c r="B306" s="16"/>
      <c r="C306" s="18">
        <v>2198</v>
      </c>
      <c r="D306" s="17"/>
    </row>
    <row r="307" spans="1:4" ht="12.75">
      <c r="A307" s="15">
        <v>307</v>
      </c>
      <c r="B307" s="16"/>
      <c r="C307" s="18">
        <v>1747</v>
      </c>
      <c r="D307" s="17"/>
    </row>
    <row r="308" spans="1:4" ht="12.75">
      <c r="A308" s="15">
        <v>308.01</v>
      </c>
      <c r="B308" s="16"/>
      <c r="C308" s="18">
        <v>2388</v>
      </c>
      <c r="D308" s="17"/>
    </row>
    <row r="309" spans="1:4" ht="12.75">
      <c r="A309" s="15">
        <v>308.02</v>
      </c>
      <c r="B309" s="16"/>
      <c r="C309" s="18">
        <v>1469</v>
      </c>
      <c r="D309" s="17"/>
    </row>
    <row r="310" spans="1:4" ht="12.75">
      <c r="A310" s="15">
        <v>309.01</v>
      </c>
      <c r="B310" s="16"/>
      <c r="C310" s="18">
        <v>1206</v>
      </c>
      <c r="D310" s="17"/>
    </row>
    <row r="311" spans="1:4" ht="12.75">
      <c r="A311" s="15">
        <v>309.02</v>
      </c>
      <c r="B311" s="16"/>
      <c r="C311" s="18">
        <v>2015</v>
      </c>
      <c r="D311" s="17"/>
    </row>
    <row r="312" spans="1:4" ht="12.75">
      <c r="A312" s="15">
        <v>310</v>
      </c>
      <c r="B312" s="16"/>
      <c r="C312" s="18">
        <v>1253</v>
      </c>
      <c r="D312" s="17"/>
    </row>
    <row r="313" spans="1:4" ht="12.75">
      <c r="A313" s="15">
        <v>311</v>
      </c>
      <c r="B313" s="16"/>
      <c r="C313" s="18">
        <v>2734</v>
      </c>
      <c r="D313" s="17"/>
    </row>
    <row r="314" spans="1:4" ht="12.75">
      <c r="A314" s="15">
        <v>312.02</v>
      </c>
      <c r="B314" s="16"/>
      <c r="C314" s="18">
        <v>2135</v>
      </c>
      <c r="D314" s="17"/>
    </row>
    <row r="315" spans="1:4" ht="12.75">
      <c r="A315" s="15">
        <v>312.04</v>
      </c>
      <c r="B315" s="16"/>
      <c r="C315" s="18">
        <v>2133</v>
      </c>
      <c r="D315" s="17"/>
    </row>
    <row r="316" spans="1:4" ht="12.75">
      <c r="A316" s="15">
        <v>312.05</v>
      </c>
      <c r="B316" s="16"/>
      <c r="C316" s="18">
        <v>1798</v>
      </c>
      <c r="D316" s="17"/>
    </row>
    <row r="317" spans="1:4" ht="12.75">
      <c r="A317" s="15">
        <v>312.06</v>
      </c>
      <c r="B317" s="16"/>
      <c r="C317" s="18">
        <v>1630</v>
      </c>
      <c r="D317" s="17"/>
    </row>
    <row r="318" spans="1:4" ht="12.75">
      <c r="A318" s="15">
        <v>313.01</v>
      </c>
      <c r="B318" s="16"/>
      <c r="C318" s="18">
        <v>972</v>
      </c>
      <c r="D318" s="17"/>
    </row>
    <row r="319" spans="1:4" ht="12.75">
      <c r="A319" s="15">
        <v>313.02</v>
      </c>
      <c r="B319" s="16"/>
      <c r="C319" s="18">
        <v>1791</v>
      </c>
      <c r="D319" s="17"/>
    </row>
    <row r="320" spans="1:4" ht="12.75">
      <c r="A320" s="15">
        <v>314</v>
      </c>
      <c r="B320" s="16"/>
      <c r="C320" s="18">
        <v>2773</v>
      </c>
      <c r="D320" s="17"/>
    </row>
    <row r="321" spans="1:4" ht="12.75">
      <c r="A321" s="15">
        <v>315.01</v>
      </c>
      <c r="B321" s="16"/>
      <c r="C321" s="18">
        <v>1303</v>
      </c>
      <c r="D321" s="17"/>
    </row>
    <row r="322" spans="1:4" ht="12.75">
      <c r="A322" s="15">
        <v>315.02</v>
      </c>
      <c r="B322" s="16"/>
      <c r="C322" s="18">
        <v>1605</v>
      </c>
      <c r="D322" s="17"/>
    </row>
    <row r="323" spans="1:4" ht="12.75">
      <c r="A323" s="15">
        <v>316.01</v>
      </c>
      <c r="B323" s="16"/>
      <c r="C323" s="18">
        <v>1605</v>
      </c>
      <c r="D323" s="17"/>
    </row>
    <row r="324" spans="1:4" ht="12.75">
      <c r="A324" s="15">
        <v>316.02</v>
      </c>
      <c r="B324" s="16"/>
      <c r="C324" s="18">
        <v>2839</v>
      </c>
      <c r="D324" s="17"/>
    </row>
    <row r="325" spans="1:4" ht="12.75">
      <c r="A325" s="15">
        <v>316.03</v>
      </c>
      <c r="B325" s="16"/>
      <c r="C325" s="18">
        <v>1878</v>
      </c>
      <c r="D325" s="17"/>
    </row>
    <row r="326" spans="1:4" ht="12.75">
      <c r="A326" s="15">
        <v>317.02</v>
      </c>
      <c r="B326" s="16"/>
      <c r="C326" s="18">
        <v>3341</v>
      </c>
      <c r="D326" s="17"/>
    </row>
    <row r="327" spans="1:4" ht="12.75">
      <c r="A327" s="15">
        <v>317.03</v>
      </c>
      <c r="B327" s="16"/>
      <c r="C327" s="18">
        <v>2778</v>
      </c>
      <c r="D327" s="17"/>
    </row>
    <row r="328" spans="1:4" ht="12.75">
      <c r="A328" s="15">
        <v>317.04</v>
      </c>
      <c r="B328" s="16"/>
      <c r="C328" s="18">
        <v>1844</v>
      </c>
      <c r="D328" s="17"/>
    </row>
    <row r="329" spans="1:4" ht="12.75">
      <c r="A329" s="15">
        <v>318</v>
      </c>
      <c r="B329" s="16"/>
      <c r="C329" s="18">
        <v>1602</v>
      </c>
      <c r="D329" s="17"/>
    </row>
    <row r="330" spans="1:4" ht="12.75">
      <c r="A330" s="15">
        <v>319.03</v>
      </c>
      <c r="B330" s="16"/>
      <c r="C330" s="18">
        <v>2303</v>
      </c>
      <c r="D330" s="17"/>
    </row>
    <row r="331" spans="1:4" ht="12.75">
      <c r="A331" s="15">
        <v>319.04</v>
      </c>
      <c r="B331" s="16"/>
      <c r="C331" s="18">
        <v>1250</v>
      </c>
      <c r="D331" s="17"/>
    </row>
    <row r="332" spans="1:4" ht="12.75">
      <c r="A332" s="15">
        <v>319.06</v>
      </c>
      <c r="B332" s="16"/>
      <c r="C332" s="18">
        <v>1090</v>
      </c>
      <c r="D332" s="17"/>
    </row>
    <row r="333" spans="1:4" ht="12.75">
      <c r="A333" s="15">
        <v>319.07</v>
      </c>
      <c r="B333" s="16"/>
      <c r="C333" s="18">
        <v>2425</v>
      </c>
      <c r="D333" s="17"/>
    </row>
    <row r="334" spans="1:4" ht="12.75">
      <c r="A334" s="15">
        <v>319.08</v>
      </c>
      <c r="B334" s="16"/>
      <c r="C334" s="18">
        <v>1981</v>
      </c>
      <c r="D334" s="17"/>
    </row>
    <row r="335" spans="1:4" ht="12.75">
      <c r="A335" s="15">
        <v>319.09</v>
      </c>
      <c r="B335" s="16"/>
      <c r="C335" s="18">
        <v>1086</v>
      </c>
      <c r="D335" s="17"/>
    </row>
    <row r="336" spans="1:4" ht="12.75">
      <c r="A336" s="15">
        <v>320.02</v>
      </c>
      <c r="B336" s="16"/>
      <c r="C336" s="18">
        <v>1113</v>
      </c>
      <c r="D336" s="17"/>
    </row>
    <row r="337" spans="1:4" ht="12.75">
      <c r="A337" s="15">
        <v>320.03</v>
      </c>
      <c r="B337" s="16"/>
      <c r="C337" s="18">
        <v>1751</v>
      </c>
      <c r="D337" s="17"/>
    </row>
    <row r="338" spans="1:4" ht="12.75">
      <c r="A338" s="15">
        <v>320.05</v>
      </c>
      <c r="B338" s="16"/>
      <c r="C338" s="18">
        <v>2327</v>
      </c>
      <c r="D338" s="17"/>
    </row>
    <row r="339" spans="1:4" ht="12.75">
      <c r="A339" s="15">
        <v>320.06</v>
      </c>
      <c r="B339" s="16"/>
      <c r="C339" s="18">
        <v>1439</v>
      </c>
      <c r="D339" s="17"/>
    </row>
    <row r="340" spans="1:4" ht="12.75">
      <c r="A340" s="15">
        <v>320.07</v>
      </c>
      <c r="B340" s="16"/>
      <c r="C340" s="18">
        <v>1297</v>
      </c>
      <c r="D340" s="17"/>
    </row>
    <row r="341" spans="1:4" ht="12.75">
      <c r="A341" s="15">
        <v>320.08</v>
      </c>
      <c r="B341" s="16"/>
      <c r="C341" s="18">
        <v>1483</v>
      </c>
      <c r="D341" s="17"/>
    </row>
    <row r="342" spans="1:4" ht="12.75">
      <c r="A342" s="15">
        <v>320.09</v>
      </c>
      <c r="B342" s="16"/>
      <c r="C342" s="18">
        <v>3215</v>
      </c>
      <c r="D342" s="17"/>
    </row>
    <row r="343" spans="1:4" ht="12.75">
      <c r="A343" s="15">
        <v>321.02</v>
      </c>
      <c r="B343" s="16"/>
      <c r="C343" s="18">
        <v>1811</v>
      </c>
      <c r="D343" s="17"/>
    </row>
    <row r="344" spans="1:4" ht="12.75">
      <c r="A344" s="15">
        <v>321.03</v>
      </c>
      <c r="B344" s="16"/>
      <c r="C344" s="18">
        <v>2224</v>
      </c>
      <c r="D344" s="17"/>
    </row>
    <row r="345" spans="1:4" ht="12.75">
      <c r="A345" s="15">
        <v>321.04</v>
      </c>
      <c r="B345" s="16"/>
      <c r="C345" s="18">
        <v>2631</v>
      </c>
      <c r="D345" s="17"/>
    </row>
    <row r="346" spans="1:4" ht="12.75">
      <c r="A346" s="15">
        <v>322.03</v>
      </c>
      <c r="B346" s="16"/>
      <c r="C346" s="18">
        <v>2313</v>
      </c>
      <c r="D346" s="17"/>
    </row>
    <row r="347" spans="1:4" ht="12.75">
      <c r="A347" s="15">
        <v>322.07</v>
      </c>
      <c r="B347" s="16"/>
      <c r="C347" s="18">
        <v>1065</v>
      </c>
      <c r="D347" s="17"/>
    </row>
    <row r="348" spans="1:4" ht="12.75">
      <c r="A348" s="15">
        <v>322.08</v>
      </c>
      <c r="B348" s="16"/>
      <c r="C348" s="18">
        <v>3785</v>
      </c>
      <c r="D348" s="17"/>
    </row>
    <row r="349" spans="1:4" ht="12.75">
      <c r="A349" s="15">
        <v>322.09</v>
      </c>
      <c r="B349" s="16"/>
      <c r="C349" s="18">
        <v>3924</v>
      </c>
      <c r="D349" s="17"/>
    </row>
    <row r="350" spans="1:4" ht="12.75">
      <c r="A350" s="15">
        <v>322.1</v>
      </c>
      <c r="B350" s="16"/>
      <c r="C350" s="18">
        <v>2695</v>
      </c>
      <c r="D350" s="17"/>
    </row>
    <row r="351" spans="1:4" ht="12.75">
      <c r="A351" s="15">
        <v>322.11</v>
      </c>
      <c r="B351" s="16"/>
      <c r="C351" s="18">
        <v>1719</v>
      </c>
      <c r="D351" s="17"/>
    </row>
    <row r="352" spans="1:4" ht="12.75">
      <c r="A352" s="15">
        <v>322.12</v>
      </c>
      <c r="B352" s="16"/>
      <c r="C352" s="18">
        <v>2828</v>
      </c>
      <c r="D352" s="17"/>
    </row>
    <row r="353" spans="1:4" ht="12.75">
      <c r="A353" s="15">
        <v>323.07</v>
      </c>
      <c r="B353" s="16"/>
      <c r="C353" s="18">
        <v>2206</v>
      </c>
      <c r="D353" s="17"/>
    </row>
    <row r="354" spans="1:4" ht="12.75">
      <c r="A354" s="15">
        <v>323.09</v>
      </c>
      <c r="B354" s="16"/>
      <c r="C354" s="18">
        <v>2139</v>
      </c>
      <c r="D354" s="17"/>
    </row>
    <row r="355" spans="1:4" ht="12.75">
      <c r="A355" s="15">
        <v>323.11</v>
      </c>
      <c r="B355" s="16"/>
      <c r="C355" s="18">
        <v>2021</v>
      </c>
      <c r="D355" s="17"/>
    </row>
    <row r="356" spans="1:4" ht="12.75">
      <c r="A356" s="15">
        <v>323.12</v>
      </c>
      <c r="B356" s="16"/>
      <c r="C356" s="18">
        <v>2319</v>
      </c>
      <c r="D356" s="17"/>
    </row>
    <row r="357" spans="1:4" ht="12.75">
      <c r="A357" s="15">
        <v>323.13</v>
      </c>
      <c r="B357" s="16"/>
      <c r="C357" s="18">
        <v>2645</v>
      </c>
      <c r="D357" s="17"/>
    </row>
    <row r="358" spans="1:4" ht="12.75">
      <c r="A358" s="15">
        <v>323.14</v>
      </c>
      <c r="B358" s="16"/>
      <c r="C358" s="18">
        <v>2375</v>
      </c>
      <c r="D358" s="17"/>
    </row>
    <row r="359" spans="1:4" ht="12.75">
      <c r="A359" s="15">
        <v>323.15</v>
      </c>
      <c r="B359" s="16"/>
      <c r="C359" s="18">
        <v>1857</v>
      </c>
      <c r="D359" s="17"/>
    </row>
    <row r="360" spans="1:4" ht="12.75">
      <c r="A360" s="15">
        <v>323.16</v>
      </c>
      <c r="B360" s="16"/>
      <c r="C360" s="18">
        <v>1745</v>
      </c>
      <c r="D360" s="17"/>
    </row>
    <row r="361" spans="1:4" ht="12.75">
      <c r="A361" s="15">
        <v>323.17</v>
      </c>
      <c r="B361" s="16"/>
      <c r="C361" s="18">
        <v>2180</v>
      </c>
      <c r="D361" s="17"/>
    </row>
    <row r="362" spans="1:4" ht="12.75">
      <c r="A362" s="15">
        <v>323.18</v>
      </c>
      <c r="B362" s="16"/>
      <c r="C362" s="18">
        <v>1740</v>
      </c>
      <c r="D362" s="17"/>
    </row>
    <row r="363" spans="1:4" ht="12.75">
      <c r="A363" s="15">
        <v>323.19</v>
      </c>
      <c r="B363" s="16"/>
      <c r="C363" s="18">
        <v>2295</v>
      </c>
      <c r="D363" s="17"/>
    </row>
    <row r="364" spans="1:4" ht="12.75">
      <c r="A364" s="15">
        <v>323.2</v>
      </c>
      <c r="B364" s="16"/>
      <c r="C364" s="18">
        <v>1460</v>
      </c>
      <c r="D364" s="17"/>
    </row>
    <row r="365" spans="1:4" ht="12.75">
      <c r="A365" s="15">
        <v>323.21</v>
      </c>
      <c r="B365" s="16"/>
      <c r="C365" s="18">
        <v>1452</v>
      </c>
      <c r="D365" s="17"/>
    </row>
    <row r="366" spans="1:4" ht="12.75">
      <c r="A366" s="15">
        <v>323.22</v>
      </c>
      <c r="B366" s="16"/>
      <c r="C366" s="18">
        <v>1149</v>
      </c>
      <c r="D366" s="17"/>
    </row>
    <row r="367" spans="1:4" ht="12.75">
      <c r="A367" s="15">
        <v>323.23</v>
      </c>
      <c r="B367" s="16"/>
      <c r="C367" s="18">
        <v>2029</v>
      </c>
      <c r="D367" s="17"/>
    </row>
    <row r="368" spans="1:4" ht="12.75">
      <c r="A368" s="15">
        <v>323.24</v>
      </c>
      <c r="B368" s="16"/>
      <c r="C368" s="18">
        <v>2234</v>
      </c>
      <c r="D368" s="17"/>
    </row>
    <row r="369" spans="1:4" ht="12.75">
      <c r="A369" s="15">
        <v>323.25</v>
      </c>
      <c r="B369" s="16"/>
      <c r="C369" s="18">
        <v>2499</v>
      </c>
      <c r="D369" s="17"/>
    </row>
    <row r="370" spans="1:4" ht="12.75">
      <c r="A370" s="15">
        <v>324.01</v>
      </c>
      <c r="B370" s="16"/>
      <c r="C370" s="18">
        <v>2014</v>
      </c>
      <c r="D370" s="17"/>
    </row>
    <row r="371" spans="1:4" ht="12.75">
      <c r="A371" s="15">
        <v>324.02</v>
      </c>
      <c r="B371" s="16"/>
      <c r="C371" s="18">
        <v>2088</v>
      </c>
      <c r="D371" s="17"/>
    </row>
    <row r="372" spans="1:4" ht="12.75">
      <c r="A372" s="15">
        <v>325</v>
      </c>
      <c r="B372" s="16"/>
      <c r="C372" s="18">
        <v>1916</v>
      </c>
      <c r="D372" s="17"/>
    </row>
    <row r="373" spans="1:4" ht="12.75">
      <c r="A373" s="15">
        <v>326.01</v>
      </c>
      <c r="B373" s="16"/>
      <c r="C373" s="18">
        <v>1095</v>
      </c>
      <c r="D373" s="17"/>
    </row>
    <row r="374" spans="1:4" ht="12.75">
      <c r="A374" s="15">
        <v>326.02</v>
      </c>
      <c r="B374" s="16"/>
      <c r="C374" s="18">
        <v>2581</v>
      </c>
      <c r="D374" s="17"/>
    </row>
    <row r="375" spans="1:4" ht="12.75">
      <c r="A375" s="15">
        <v>327.02</v>
      </c>
      <c r="B375" s="16"/>
      <c r="C375" s="18">
        <v>2739</v>
      </c>
      <c r="D375" s="17"/>
    </row>
    <row r="376" spans="1:4" ht="12.75">
      <c r="A376" s="15">
        <v>327.03</v>
      </c>
      <c r="B376" s="16"/>
      <c r="C376" s="18">
        <v>776</v>
      </c>
      <c r="D376" s="17"/>
    </row>
    <row r="377" spans="1:4" ht="12.75">
      <c r="A377" s="15">
        <v>327.04</v>
      </c>
      <c r="B377" s="16"/>
      <c r="C377" s="18">
        <v>2433</v>
      </c>
      <c r="D377" s="17"/>
    </row>
    <row r="378" spans="1:4" ht="12.75">
      <c r="A378" s="15">
        <v>328</v>
      </c>
      <c r="B378" s="16"/>
      <c r="C378" s="18">
        <v>1428</v>
      </c>
      <c r="D378" s="17"/>
    </row>
    <row r="379" spans="1:4" ht="12.75">
      <c r="A379" s="19"/>
      <c r="B379" s="19"/>
      <c r="C379" s="20"/>
      <c r="D379" s="20"/>
    </row>
    <row r="380" spans="1:4" ht="12.75">
      <c r="A380" s="21" t="s">
        <v>27</v>
      </c>
      <c r="B380" s="21"/>
      <c r="C380" s="22">
        <f>SUM(C6:C379)</f>
        <v>813020</v>
      </c>
      <c r="D380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4"/>
  <sheetViews>
    <sheetView tabSelected="1" zoomScalePageLayoutView="0" workbookViewId="0" topLeftCell="A129">
      <selection activeCell="P139" sqref="P139"/>
    </sheetView>
  </sheetViews>
  <sheetFormatPr defaultColWidth="9.140625" defaultRowHeight="12.75"/>
  <cols>
    <col min="1" max="1" width="10.140625" style="62" customWidth="1"/>
    <col min="2" max="29" width="6.140625" style="62" customWidth="1"/>
    <col min="30" max="31" width="6.140625" style="62" hidden="1" customWidth="1"/>
    <col min="32" max="32" width="8.140625" style="62" customWidth="1"/>
    <col min="33" max="33" width="9.140625" style="62" customWidth="1"/>
    <col min="34" max="16384" width="9.140625" style="62" customWidth="1"/>
  </cols>
  <sheetData>
    <row r="1" ht="15.75" thickBot="1">
      <c r="A1" s="55" t="s">
        <v>56</v>
      </c>
    </row>
    <row r="2" spans="1:33" ht="12.75">
      <c r="A2" s="56" t="s">
        <v>2</v>
      </c>
      <c r="B2" s="83" t="s">
        <v>20</v>
      </c>
      <c r="C2" s="82"/>
      <c r="D2" s="83" t="s">
        <v>5</v>
      </c>
      <c r="E2" s="82"/>
      <c r="F2" s="83" t="s">
        <v>6</v>
      </c>
      <c r="G2" s="82"/>
      <c r="H2" s="83" t="s">
        <v>7</v>
      </c>
      <c r="I2" s="82"/>
      <c r="J2" s="83" t="s">
        <v>8</v>
      </c>
      <c r="K2" s="82"/>
      <c r="L2" s="83" t="s">
        <v>9</v>
      </c>
      <c r="M2" s="82"/>
      <c r="N2" s="83" t="s">
        <v>10</v>
      </c>
      <c r="O2" s="82"/>
      <c r="P2" s="83" t="s">
        <v>60</v>
      </c>
      <c r="Q2" s="82"/>
      <c r="R2" s="83" t="s">
        <v>11</v>
      </c>
      <c r="S2" s="82"/>
      <c r="T2" s="83" t="s">
        <v>12</v>
      </c>
      <c r="U2" s="82"/>
      <c r="V2" s="83" t="s">
        <v>13</v>
      </c>
      <c r="W2" s="84"/>
      <c r="X2" s="85" t="s">
        <v>14</v>
      </c>
      <c r="Y2" s="86"/>
      <c r="Z2" s="81" t="s">
        <v>15</v>
      </c>
      <c r="AA2" s="82"/>
      <c r="AB2" s="83" t="s">
        <v>50</v>
      </c>
      <c r="AC2" s="82"/>
      <c r="AD2" s="57" t="s">
        <v>51</v>
      </c>
      <c r="AE2" s="58"/>
      <c r="AF2" s="83" t="s">
        <v>52</v>
      </c>
      <c r="AG2" s="82"/>
    </row>
    <row r="3" spans="1:33" ht="12.75">
      <c r="A3" s="56" t="s">
        <v>49</v>
      </c>
      <c r="B3" s="56" t="s">
        <v>47</v>
      </c>
      <c r="C3" s="56" t="s">
        <v>48</v>
      </c>
      <c r="D3" s="56" t="s">
        <v>47</v>
      </c>
      <c r="E3" s="56" t="s">
        <v>48</v>
      </c>
      <c r="F3" s="56" t="s">
        <v>47</v>
      </c>
      <c r="G3" s="56" t="s">
        <v>48</v>
      </c>
      <c r="H3" s="56" t="s">
        <v>47</v>
      </c>
      <c r="I3" s="56" t="s">
        <v>48</v>
      </c>
      <c r="J3" s="56" t="s">
        <v>47</v>
      </c>
      <c r="K3" s="56" t="s">
        <v>48</v>
      </c>
      <c r="L3" s="56" t="s">
        <v>47</v>
      </c>
      <c r="M3" s="56" t="s">
        <v>48</v>
      </c>
      <c r="N3" s="56" t="s">
        <v>47</v>
      </c>
      <c r="O3" s="56" t="s">
        <v>48</v>
      </c>
      <c r="P3" s="56"/>
      <c r="Q3" s="56"/>
      <c r="R3" s="56" t="s">
        <v>47</v>
      </c>
      <c r="S3" s="56" t="s">
        <v>48</v>
      </c>
      <c r="T3" s="56" t="s">
        <v>47</v>
      </c>
      <c r="U3" s="56" t="s">
        <v>48</v>
      </c>
      <c r="V3" s="56" t="s">
        <v>47</v>
      </c>
      <c r="W3" s="57" t="s">
        <v>48</v>
      </c>
      <c r="X3" s="59" t="s">
        <v>47</v>
      </c>
      <c r="Y3" s="60" t="s">
        <v>48</v>
      </c>
      <c r="Z3" s="58" t="s">
        <v>47</v>
      </c>
      <c r="AA3" s="56" t="s">
        <v>48</v>
      </c>
      <c r="AB3" s="58" t="s">
        <v>47</v>
      </c>
      <c r="AC3" s="56" t="s">
        <v>48</v>
      </c>
      <c r="AD3" s="58" t="s">
        <v>47</v>
      </c>
      <c r="AE3" s="56" t="s">
        <v>48</v>
      </c>
      <c r="AF3" s="58" t="s">
        <v>47</v>
      </c>
      <c r="AG3" s="56" t="s">
        <v>48</v>
      </c>
    </row>
    <row r="4" spans="1:33" ht="12">
      <c r="A4" s="63">
        <v>39868</v>
      </c>
      <c r="B4" s="61">
        <v>99</v>
      </c>
      <c r="C4" s="61">
        <v>25</v>
      </c>
      <c r="D4" s="61">
        <v>28</v>
      </c>
      <c r="E4" s="61">
        <v>10</v>
      </c>
      <c r="F4" s="61">
        <v>34</v>
      </c>
      <c r="G4" s="61">
        <v>20</v>
      </c>
      <c r="H4" s="61">
        <v>26</v>
      </c>
      <c r="I4" s="61">
        <v>18</v>
      </c>
      <c r="J4" s="61">
        <v>124</v>
      </c>
      <c r="K4" s="61">
        <v>28</v>
      </c>
      <c r="L4" s="61">
        <v>2</v>
      </c>
      <c r="M4" s="61">
        <v>1</v>
      </c>
      <c r="N4" s="61">
        <v>10</v>
      </c>
      <c r="O4" s="61">
        <v>1</v>
      </c>
      <c r="P4" s="61"/>
      <c r="Q4" s="61"/>
      <c r="R4" s="61">
        <v>49</v>
      </c>
      <c r="S4" s="61">
        <v>15</v>
      </c>
      <c r="T4" s="61">
        <v>28</v>
      </c>
      <c r="U4" s="61">
        <v>13</v>
      </c>
      <c r="V4" s="61">
        <v>45</v>
      </c>
      <c r="W4" s="64">
        <v>15</v>
      </c>
      <c r="X4" s="65">
        <v>445</v>
      </c>
      <c r="Y4" s="66">
        <v>146</v>
      </c>
      <c r="Z4" s="67">
        <v>781</v>
      </c>
      <c r="AA4" s="61">
        <v>305</v>
      </c>
      <c r="AB4" s="67">
        <v>2214</v>
      </c>
      <c r="AC4" s="61">
        <v>890</v>
      </c>
      <c r="AD4" s="67">
        <v>6914</v>
      </c>
      <c r="AE4" s="61">
        <v>3874</v>
      </c>
      <c r="AF4" s="67">
        <v>531297</v>
      </c>
      <c r="AG4" s="61">
        <v>653487</v>
      </c>
    </row>
    <row r="5" spans="1:33" ht="12">
      <c r="A5" s="63">
        <v>39889</v>
      </c>
      <c r="B5" s="61">
        <v>106</v>
      </c>
      <c r="C5" s="61">
        <v>33</v>
      </c>
      <c r="D5" s="61">
        <v>27</v>
      </c>
      <c r="E5" s="61">
        <v>14</v>
      </c>
      <c r="F5" s="61">
        <v>42</v>
      </c>
      <c r="G5" s="61">
        <v>24</v>
      </c>
      <c r="H5" s="61">
        <v>28</v>
      </c>
      <c r="I5" s="61">
        <v>22</v>
      </c>
      <c r="J5" s="61">
        <v>127</v>
      </c>
      <c r="K5" s="61">
        <v>42</v>
      </c>
      <c r="L5" s="61">
        <v>2</v>
      </c>
      <c r="M5" s="61">
        <v>1</v>
      </c>
      <c r="N5" s="61">
        <v>8</v>
      </c>
      <c r="O5" s="61">
        <v>2</v>
      </c>
      <c r="P5" s="61"/>
      <c r="Q5" s="61"/>
      <c r="R5" s="61">
        <v>53</v>
      </c>
      <c r="S5" s="61">
        <v>19</v>
      </c>
      <c r="T5" s="61">
        <v>30</v>
      </c>
      <c r="U5" s="61">
        <v>19</v>
      </c>
      <c r="V5" s="61">
        <v>43</v>
      </c>
      <c r="W5" s="64">
        <v>32</v>
      </c>
      <c r="X5" s="65">
        <v>466</v>
      </c>
      <c r="Y5" s="66">
        <v>208</v>
      </c>
      <c r="Z5" s="67">
        <v>830</v>
      </c>
      <c r="AA5" s="61">
        <v>390</v>
      </c>
      <c r="AB5" s="67">
        <v>2411</v>
      </c>
      <c r="AC5" s="61">
        <v>1223</v>
      </c>
      <c r="AD5" s="67">
        <v>6914</v>
      </c>
      <c r="AE5" s="61">
        <v>3874</v>
      </c>
      <c r="AF5" s="67">
        <v>560387</v>
      </c>
      <c r="AG5" s="61">
        <v>695011</v>
      </c>
    </row>
    <row r="6" spans="1:33" ht="12">
      <c r="A6" s="63">
        <v>39896</v>
      </c>
      <c r="B6" s="61">
        <v>110</v>
      </c>
      <c r="C6" s="61">
        <v>35</v>
      </c>
      <c r="D6" s="61">
        <v>25</v>
      </c>
      <c r="E6" s="61">
        <v>13</v>
      </c>
      <c r="F6" s="61">
        <v>44</v>
      </c>
      <c r="G6" s="61">
        <v>21</v>
      </c>
      <c r="H6" s="61">
        <v>30</v>
      </c>
      <c r="I6" s="61">
        <v>21</v>
      </c>
      <c r="J6" s="61">
        <v>125</v>
      </c>
      <c r="K6" s="61">
        <v>42</v>
      </c>
      <c r="L6" s="61">
        <v>2</v>
      </c>
      <c r="M6" s="61">
        <v>1</v>
      </c>
      <c r="N6" s="61">
        <v>8</v>
      </c>
      <c r="O6" s="61">
        <v>2</v>
      </c>
      <c r="P6" s="61"/>
      <c r="Q6" s="61"/>
      <c r="R6" s="61">
        <v>46</v>
      </c>
      <c r="S6" s="61">
        <v>19</v>
      </c>
      <c r="T6" s="61">
        <v>33</v>
      </c>
      <c r="U6" s="61">
        <v>18</v>
      </c>
      <c r="V6" s="61">
        <v>42</v>
      </c>
      <c r="W6" s="64">
        <v>31</v>
      </c>
      <c r="X6" s="65">
        <v>465</v>
      </c>
      <c r="Y6" s="66">
        <v>203</v>
      </c>
      <c r="Z6" s="67">
        <v>841</v>
      </c>
      <c r="AA6" s="61">
        <v>381</v>
      </c>
      <c r="AB6" s="67">
        <v>2421</v>
      </c>
      <c r="AC6" s="61">
        <v>1205</v>
      </c>
      <c r="AD6" s="67">
        <v>6914</v>
      </c>
      <c r="AE6" s="61">
        <v>3874</v>
      </c>
      <c r="AF6" s="67">
        <v>569480</v>
      </c>
      <c r="AG6" s="61">
        <v>700515</v>
      </c>
    </row>
    <row r="7" spans="1:33" ht="12">
      <c r="A7" s="63">
        <v>39960</v>
      </c>
      <c r="B7" s="61">
        <v>160</v>
      </c>
      <c r="C7" s="61">
        <v>19</v>
      </c>
      <c r="D7" s="61">
        <v>40</v>
      </c>
      <c r="E7" s="61">
        <v>8</v>
      </c>
      <c r="F7" s="61">
        <v>59</v>
      </c>
      <c r="G7" s="61">
        <v>9</v>
      </c>
      <c r="H7" s="61">
        <v>43</v>
      </c>
      <c r="I7" s="61">
        <v>9</v>
      </c>
      <c r="J7" s="61">
        <v>172</v>
      </c>
      <c r="K7" s="61">
        <v>24</v>
      </c>
      <c r="L7" s="61">
        <v>4</v>
      </c>
      <c r="M7" s="61">
        <v>0</v>
      </c>
      <c r="N7" s="61">
        <v>17</v>
      </c>
      <c r="O7" s="61">
        <v>0</v>
      </c>
      <c r="P7" s="61"/>
      <c r="Q7" s="61"/>
      <c r="R7" s="61">
        <v>88</v>
      </c>
      <c r="S7" s="61">
        <v>3</v>
      </c>
      <c r="T7" s="61">
        <v>56</v>
      </c>
      <c r="U7" s="61">
        <v>7</v>
      </c>
      <c r="V7" s="61">
        <v>61</v>
      </c>
      <c r="W7" s="64">
        <v>11</v>
      </c>
      <c r="X7" s="65">
        <v>700</v>
      </c>
      <c r="Y7" s="66">
        <v>90</v>
      </c>
      <c r="Z7" s="67">
        <v>1427</v>
      </c>
      <c r="AA7" s="61">
        <v>160</v>
      </c>
      <c r="AB7" s="67">
        <v>4062</v>
      </c>
      <c r="AC7" s="61">
        <v>471</v>
      </c>
      <c r="AD7" s="67" t="s">
        <v>53</v>
      </c>
      <c r="AE7" s="61" t="s">
        <v>53</v>
      </c>
      <c r="AF7" s="67">
        <v>659202</v>
      </c>
      <c r="AG7" s="61">
        <v>828931</v>
      </c>
    </row>
    <row r="8" spans="1:33" ht="12">
      <c r="A8" s="63">
        <v>39988</v>
      </c>
      <c r="B8" s="61">
        <v>164</v>
      </c>
      <c r="C8" s="61">
        <v>19</v>
      </c>
      <c r="D8" s="61">
        <v>41</v>
      </c>
      <c r="E8" s="61">
        <v>8</v>
      </c>
      <c r="F8" s="61">
        <v>60</v>
      </c>
      <c r="G8" s="61">
        <v>9</v>
      </c>
      <c r="H8" s="61">
        <v>44</v>
      </c>
      <c r="I8" s="61">
        <v>10</v>
      </c>
      <c r="J8" s="61">
        <v>174</v>
      </c>
      <c r="K8" s="61">
        <v>26</v>
      </c>
      <c r="L8" s="61">
        <v>4</v>
      </c>
      <c r="M8" s="61">
        <v>0</v>
      </c>
      <c r="N8" s="61">
        <v>17</v>
      </c>
      <c r="O8" s="61">
        <v>0</v>
      </c>
      <c r="P8" s="61"/>
      <c r="Q8" s="61"/>
      <c r="R8" s="61">
        <v>88</v>
      </c>
      <c r="S8" s="61">
        <v>3</v>
      </c>
      <c r="T8" s="61">
        <v>57</v>
      </c>
      <c r="U8" s="61">
        <v>7</v>
      </c>
      <c r="V8" s="61">
        <v>64</v>
      </c>
      <c r="W8" s="64">
        <v>12</v>
      </c>
      <c r="X8" s="65">
        <v>713</v>
      </c>
      <c r="Y8" s="66">
        <v>94</v>
      </c>
      <c r="Z8" s="67">
        <v>1464</v>
      </c>
      <c r="AA8" s="61">
        <v>161</v>
      </c>
      <c r="AB8" s="67">
        <v>4183</v>
      </c>
      <c r="AC8" s="61">
        <v>492</v>
      </c>
      <c r="AD8" s="67" t="s">
        <v>53</v>
      </c>
      <c r="AE8" s="61" t="s">
        <v>53</v>
      </c>
      <c r="AF8" s="67">
        <v>684238</v>
      </c>
      <c r="AG8" s="61">
        <v>602543</v>
      </c>
    </row>
    <row r="9" spans="1:33" ht="12">
      <c r="A9" s="63">
        <v>40018</v>
      </c>
      <c r="B9" s="61">
        <v>166</v>
      </c>
      <c r="C9" s="61">
        <v>12</v>
      </c>
      <c r="D9" s="61">
        <v>41</v>
      </c>
      <c r="E9" s="61">
        <v>2</v>
      </c>
      <c r="F9" s="61">
        <v>63</v>
      </c>
      <c r="G9" s="61">
        <v>6</v>
      </c>
      <c r="H9" s="61">
        <v>45</v>
      </c>
      <c r="I9" s="61">
        <v>6</v>
      </c>
      <c r="J9" s="61">
        <v>178</v>
      </c>
      <c r="K9" s="61">
        <v>14</v>
      </c>
      <c r="L9" s="61">
        <v>4</v>
      </c>
      <c r="M9" s="61">
        <v>0</v>
      </c>
      <c r="N9" s="61">
        <v>18</v>
      </c>
      <c r="O9" s="61">
        <v>0</v>
      </c>
      <c r="P9" s="61"/>
      <c r="Q9" s="61"/>
      <c r="R9" s="61">
        <v>91</v>
      </c>
      <c r="S9" s="61">
        <v>1</v>
      </c>
      <c r="T9" s="61">
        <v>58</v>
      </c>
      <c r="U9" s="61">
        <v>4</v>
      </c>
      <c r="V9" s="61">
        <v>64</v>
      </c>
      <c r="W9" s="64">
        <v>4</v>
      </c>
      <c r="X9" s="65">
        <v>728</v>
      </c>
      <c r="Y9" s="66">
        <v>49</v>
      </c>
      <c r="Z9" s="67">
        <v>1492</v>
      </c>
      <c r="AA9" s="61">
        <v>100</v>
      </c>
      <c r="AB9" s="67">
        <v>4275</v>
      </c>
      <c r="AC9" s="61">
        <v>299</v>
      </c>
      <c r="AD9" s="67" t="s">
        <v>53</v>
      </c>
      <c r="AE9" s="61" t="s">
        <v>53</v>
      </c>
      <c r="AF9" s="67">
        <v>726991</v>
      </c>
      <c r="AG9" s="61">
        <v>845791</v>
      </c>
    </row>
    <row r="10" spans="1:33" ht="12">
      <c r="A10" s="63">
        <v>40049</v>
      </c>
      <c r="B10" s="61">
        <v>167</v>
      </c>
      <c r="C10" s="61">
        <v>26</v>
      </c>
      <c r="D10" s="61">
        <v>41</v>
      </c>
      <c r="E10" s="61">
        <v>8</v>
      </c>
      <c r="F10" s="61">
        <v>63</v>
      </c>
      <c r="G10" s="61">
        <v>6</v>
      </c>
      <c r="H10" s="61">
        <v>45</v>
      </c>
      <c r="I10" s="61">
        <v>9</v>
      </c>
      <c r="J10" s="61">
        <v>178</v>
      </c>
      <c r="K10" s="61">
        <v>28</v>
      </c>
      <c r="L10" s="61">
        <v>4</v>
      </c>
      <c r="M10" s="61">
        <v>1</v>
      </c>
      <c r="N10" s="61">
        <v>18</v>
      </c>
      <c r="O10" s="61">
        <v>2</v>
      </c>
      <c r="P10" s="61"/>
      <c r="Q10" s="61"/>
      <c r="R10" s="61">
        <v>91</v>
      </c>
      <c r="S10" s="61">
        <v>6</v>
      </c>
      <c r="T10" s="61">
        <v>58</v>
      </c>
      <c r="U10" s="61">
        <v>6</v>
      </c>
      <c r="V10" s="61">
        <v>64</v>
      </c>
      <c r="W10" s="64">
        <v>13</v>
      </c>
      <c r="X10" s="65">
        <v>729</v>
      </c>
      <c r="Y10" s="66">
        <v>105</v>
      </c>
      <c r="Z10" s="67">
        <v>1498</v>
      </c>
      <c r="AA10" s="61">
        <v>218</v>
      </c>
      <c r="AB10" s="67">
        <v>4292</v>
      </c>
      <c r="AC10" s="61">
        <v>621</v>
      </c>
      <c r="AD10" s="67" t="s">
        <v>53</v>
      </c>
      <c r="AE10" s="61" t="s">
        <v>53</v>
      </c>
      <c r="AF10" s="67">
        <v>755214</v>
      </c>
      <c r="AG10" s="61">
        <v>870663</v>
      </c>
    </row>
    <row r="11" spans="1:33" ht="12">
      <c r="A11" s="63">
        <v>40080</v>
      </c>
      <c r="B11" s="61">
        <v>101</v>
      </c>
      <c r="C11" s="61">
        <v>34</v>
      </c>
      <c r="D11" s="61">
        <v>18</v>
      </c>
      <c r="E11" s="61">
        <v>9</v>
      </c>
      <c r="F11" s="61">
        <v>35</v>
      </c>
      <c r="G11" s="61">
        <v>10</v>
      </c>
      <c r="H11" s="61">
        <v>26</v>
      </c>
      <c r="I11" s="61">
        <v>10</v>
      </c>
      <c r="J11" s="61">
        <v>100</v>
      </c>
      <c r="K11" s="61">
        <v>32</v>
      </c>
      <c r="L11" s="61">
        <v>2</v>
      </c>
      <c r="M11" s="61">
        <v>2</v>
      </c>
      <c r="N11" s="61">
        <v>8</v>
      </c>
      <c r="O11" s="61">
        <v>2</v>
      </c>
      <c r="P11" s="61"/>
      <c r="Q11" s="61"/>
      <c r="R11" s="61">
        <v>42</v>
      </c>
      <c r="S11" s="61">
        <v>5</v>
      </c>
      <c r="T11" s="61">
        <v>33</v>
      </c>
      <c r="U11" s="61">
        <v>5</v>
      </c>
      <c r="V11" s="61">
        <v>29</v>
      </c>
      <c r="W11" s="64">
        <v>14</v>
      </c>
      <c r="X11" s="65">
        <v>394</v>
      </c>
      <c r="Y11" s="66">
        <v>123</v>
      </c>
      <c r="Z11" s="67">
        <v>696</v>
      </c>
      <c r="AA11" s="61">
        <v>216</v>
      </c>
      <c r="AB11" s="67">
        <v>2147</v>
      </c>
      <c r="AC11" s="61">
        <v>659</v>
      </c>
      <c r="AD11" s="67" t="s">
        <v>53</v>
      </c>
      <c r="AE11" s="61" t="s">
        <v>53</v>
      </c>
      <c r="AF11" s="67">
        <v>606483</v>
      </c>
      <c r="AG11" s="61">
        <v>904788</v>
      </c>
    </row>
    <row r="12" spans="1:33" ht="12">
      <c r="A12" s="63">
        <v>40112</v>
      </c>
      <c r="B12" s="61">
        <v>101</v>
      </c>
      <c r="C12" s="61">
        <v>43</v>
      </c>
      <c r="D12" s="61">
        <v>18</v>
      </c>
      <c r="E12" s="61">
        <v>11</v>
      </c>
      <c r="F12" s="61">
        <v>35</v>
      </c>
      <c r="G12" s="61">
        <v>11</v>
      </c>
      <c r="H12" s="61">
        <v>26</v>
      </c>
      <c r="I12" s="61">
        <v>11</v>
      </c>
      <c r="J12" s="61">
        <v>100</v>
      </c>
      <c r="K12" s="61">
        <v>40</v>
      </c>
      <c r="L12" s="61">
        <v>2</v>
      </c>
      <c r="M12" s="61">
        <v>2</v>
      </c>
      <c r="N12" s="61">
        <v>8</v>
      </c>
      <c r="O12" s="61">
        <v>2</v>
      </c>
      <c r="P12" s="61"/>
      <c r="Q12" s="61"/>
      <c r="R12" s="61">
        <v>42</v>
      </c>
      <c r="S12" s="61">
        <v>7</v>
      </c>
      <c r="T12" s="61">
        <v>33</v>
      </c>
      <c r="U12" s="61">
        <v>7</v>
      </c>
      <c r="V12" s="61">
        <v>29</v>
      </c>
      <c r="W12" s="64">
        <v>18</v>
      </c>
      <c r="X12" s="65">
        <v>394</v>
      </c>
      <c r="Y12" s="66">
        <v>152</v>
      </c>
      <c r="Z12" s="67">
        <v>696</v>
      </c>
      <c r="AA12" s="61">
        <v>259</v>
      </c>
      <c r="AB12" s="67">
        <v>2147</v>
      </c>
      <c r="AC12" s="61">
        <v>815</v>
      </c>
      <c r="AD12" s="67" t="s">
        <v>53</v>
      </c>
      <c r="AE12" s="61" t="s">
        <v>53</v>
      </c>
      <c r="AF12" s="67">
        <v>606698</v>
      </c>
      <c r="AG12" s="61">
        <v>946765</v>
      </c>
    </row>
    <row r="13" spans="1:33" ht="12">
      <c r="A13" s="63">
        <v>40141</v>
      </c>
      <c r="B13" s="61">
        <v>101</v>
      </c>
      <c r="C13" s="61">
        <v>36</v>
      </c>
      <c r="D13" s="61">
        <v>18</v>
      </c>
      <c r="E13" s="61">
        <v>10</v>
      </c>
      <c r="F13" s="61">
        <v>35</v>
      </c>
      <c r="G13" s="61">
        <v>10</v>
      </c>
      <c r="H13" s="61">
        <v>26</v>
      </c>
      <c r="I13" s="61">
        <v>10</v>
      </c>
      <c r="J13" s="61">
        <v>100</v>
      </c>
      <c r="K13" s="61">
        <v>36</v>
      </c>
      <c r="L13" s="61">
        <v>2</v>
      </c>
      <c r="M13" s="61">
        <v>2</v>
      </c>
      <c r="N13" s="61">
        <v>8</v>
      </c>
      <c r="O13" s="61">
        <v>2</v>
      </c>
      <c r="P13" s="61"/>
      <c r="Q13" s="61"/>
      <c r="R13" s="61">
        <v>42</v>
      </c>
      <c r="S13" s="61">
        <v>9</v>
      </c>
      <c r="T13" s="61">
        <v>33</v>
      </c>
      <c r="U13" s="61">
        <v>6</v>
      </c>
      <c r="V13" s="61">
        <v>29</v>
      </c>
      <c r="W13" s="64">
        <v>16</v>
      </c>
      <c r="X13" s="65">
        <v>394</v>
      </c>
      <c r="Y13" s="66">
        <v>137</v>
      </c>
      <c r="Z13" s="67">
        <v>696</v>
      </c>
      <c r="AA13" s="61">
        <v>245</v>
      </c>
      <c r="AB13" s="67">
        <v>2147</v>
      </c>
      <c r="AC13" s="61">
        <v>786</v>
      </c>
      <c r="AD13" s="67"/>
      <c r="AE13" s="61"/>
      <c r="AF13" s="67">
        <v>618920</v>
      </c>
      <c r="AG13" s="61">
        <v>919437</v>
      </c>
    </row>
    <row r="14" spans="1:33" ht="12">
      <c r="A14" s="63">
        <v>40171</v>
      </c>
      <c r="B14" s="61">
        <v>98</v>
      </c>
      <c r="C14" s="61">
        <v>51</v>
      </c>
      <c r="D14" s="61">
        <v>17</v>
      </c>
      <c r="E14" s="61">
        <v>13</v>
      </c>
      <c r="F14" s="61">
        <v>32</v>
      </c>
      <c r="G14" s="61">
        <v>19</v>
      </c>
      <c r="H14" s="61">
        <v>25</v>
      </c>
      <c r="I14" s="61">
        <v>14</v>
      </c>
      <c r="J14" s="61">
        <v>97</v>
      </c>
      <c r="K14" s="61">
        <v>45</v>
      </c>
      <c r="L14" s="61">
        <v>2</v>
      </c>
      <c r="M14" s="61">
        <v>3</v>
      </c>
      <c r="N14" s="61">
        <v>8</v>
      </c>
      <c r="O14" s="61">
        <v>3</v>
      </c>
      <c r="P14" s="61"/>
      <c r="Q14" s="61"/>
      <c r="R14" s="61">
        <v>40</v>
      </c>
      <c r="S14" s="61">
        <v>12</v>
      </c>
      <c r="T14" s="61">
        <v>32</v>
      </c>
      <c r="U14" s="61">
        <v>9</v>
      </c>
      <c r="V14" s="61">
        <v>28</v>
      </c>
      <c r="W14" s="64">
        <v>20</v>
      </c>
      <c r="X14" s="65">
        <v>379</v>
      </c>
      <c r="Y14" s="66">
        <v>189</v>
      </c>
      <c r="Z14" s="67">
        <v>673</v>
      </c>
      <c r="AA14" s="61">
        <v>311</v>
      </c>
      <c r="AB14" s="67">
        <v>2042</v>
      </c>
      <c r="AC14" s="61">
        <v>1007</v>
      </c>
      <c r="AD14" s="67"/>
      <c r="AE14" s="61"/>
      <c r="AF14" s="67">
        <v>589244</v>
      </c>
      <c r="AG14" s="61">
        <v>911666</v>
      </c>
    </row>
    <row r="15" spans="1:33" ht="12">
      <c r="A15" s="63">
        <v>40200</v>
      </c>
      <c r="B15" s="61">
        <v>98</v>
      </c>
      <c r="C15" s="61">
        <v>52</v>
      </c>
      <c r="D15" s="61">
        <v>17</v>
      </c>
      <c r="E15" s="61">
        <v>13</v>
      </c>
      <c r="F15" s="61">
        <v>32</v>
      </c>
      <c r="G15" s="61">
        <v>21</v>
      </c>
      <c r="H15" s="61">
        <v>25</v>
      </c>
      <c r="I15" s="61">
        <v>14</v>
      </c>
      <c r="J15" s="61">
        <v>97</v>
      </c>
      <c r="K15" s="61">
        <v>46</v>
      </c>
      <c r="L15" s="61">
        <v>2</v>
      </c>
      <c r="M15" s="61">
        <v>3</v>
      </c>
      <c r="N15" s="61">
        <v>8</v>
      </c>
      <c r="O15" s="61">
        <v>3</v>
      </c>
      <c r="P15" s="61"/>
      <c r="Q15" s="61"/>
      <c r="R15" s="61">
        <v>40</v>
      </c>
      <c r="S15" s="61">
        <v>13</v>
      </c>
      <c r="T15" s="61">
        <v>32</v>
      </c>
      <c r="U15" s="61">
        <v>9</v>
      </c>
      <c r="V15" s="61">
        <v>28</v>
      </c>
      <c r="W15" s="64">
        <v>20</v>
      </c>
      <c r="X15" s="65">
        <v>379</v>
      </c>
      <c r="Y15" s="66">
        <v>194</v>
      </c>
      <c r="Z15" s="67">
        <v>673</v>
      </c>
      <c r="AA15" s="61">
        <v>309</v>
      </c>
      <c r="AB15" s="67">
        <v>2042</v>
      </c>
      <c r="AC15" s="61">
        <v>1024</v>
      </c>
      <c r="AD15" s="67"/>
      <c r="AE15" s="61"/>
      <c r="AF15" s="67">
        <v>596717</v>
      </c>
      <c r="AG15" s="61">
        <v>901789</v>
      </c>
    </row>
    <row r="16" spans="1:33" ht="12">
      <c r="A16" s="63">
        <v>40233</v>
      </c>
      <c r="B16" s="61">
        <v>72</v>
      </c>
      <c r="C16" s="61">
        <v>29</v>
      </c>
      <c r="D16" s="61">
        <v>13</v>
      </c>
      <c r="E16" s="61">
        <v>9</v>
      </c>
      <c r="F16" s="61">
        <v>24</v>
      </c>
      <c r="G16" s="61">
        <v>11</v>
      </c>
      <c r="H16" s="61">
        <v>19</v>
      </c>
      <c r="I16" s="61">
        <v>8</v>
      </c>
      <c r="J16" s="61">
        <v>74</v>
      </c>
      <c r="K16" s="61">
        <v>27</v>
      </c>
      <c r="L16" s="61">
        <v>1</v>
      </c>
      <c r="M16" s="61">
        <v>2</v>
      </c>
      <c r="N16" s="61">
        <v>5</v>
      </c>
      <c r="O16" s="61">
        <v>3</v>
      </c>
      <c r="P16" s="61"/>
      <c r="Q16" s="61"/>
      <c r="R16" s="61">
        <v>28</v>
      </c>
      <c r="S16" s="61">
        <v>10</v>
      </c>
      <c r="T16" s="61">
        <v>26</v>
      </c>
      <c r="U16" s="61">
        <v>5</v>
      </c>
      <c r="V16" s="61">
        <v>19</v>
      </c>
      <c r="W16" s="64">
        <v>12</v>
      </c>
      <c r="X16" s="65">
        <v>281</v>
      </c>
      <c r="Y16" s="66">
        <v>116</v>
      </c>
      <c r="Z16" s="67">
        <v>474</v>
      </c>
      <c r="AA16" s="61">
        <v>185</v>
      </c>
      <c r="AB16" s="67">
        <v>1491</v>
      </c>
      <c r="AC16" s="61">
        <v>624</v>
      </c>
      <c r="AD16" s="67"/>
      <c r="AE16" s="61"/>
      <c r="AF16" s="67">
        <v>583321</v>
      </c>
      <c r="AG16" s="61">
        <v>836386</v>
      </c>
    </row>
    <row r="17" spans="1:33" ht="12">
      <c r="A17" s="63">
        <v>40261</v>
      </c>
      <c r="B17" s="61">
        <v>40</v>
      </c>
      <c r="C17" s="61">
        <v>29</v>
      </c>
      <c r="D17" s="61">
        <v>10</v>
      </c>
      <c r="E17" s="61">
        <v>11</v>
      </c>
      <c r="F17" s="61">
        <v>14</v>
      </c>
      <c r="G17" s="61">
        <v>10</v>
      </c>
      <c r="H17" s="61">
        <v>12</v>
      </c>
      <c r="I17" s="61">
        <v>7</v>
      </c>
      <c r="J17" s="61">
        <v>52</v>
      </c>
      <c r="K17" s="61">
        <v>28</v>
      </c>
      <c r="L17" s="61">
        <v>1</v>
      </c>
      <c r="M17" s="61">
        <v>2</v>
      </c>
      <c r="N17" s="61">
        <v>3</v>
      </c>
      <c r="O17" s="61">
        <v>2</v>
      </c>
      <c r="P17" s="61"/>
      <c r="Q17" s="61"/>
      <c r="R17" s="61">
        <v>17</v>
      </c>
      <c r="S17" s="61">
        <v>10</v>
      </c>
      <c r="T17" s="61">
        <v>13</v>
      </c>
      <c r="U17" s="61">
        <v>6</v>
      </c>
      <c r="V17" s="61">
        <v>16</v>
      </c>
      <c r="W17" s="64">
        <v>10</v>
      </c>
      <c r="X17" s="65">
        <v>178</v>
      </c>
      <c r="Y17" s="66">
        <v>115</v>
      </c>
      <c r="Z17" s="67">
        <v>293</v>
      </c>
      <c r="AA17" s="61">
        <v>181</v>
      </c>
      <c r="AB17" s="67">
        <v>960</v>
      </c>
      <c r="AC17" s="61">
        <v>598</v>
      </c>
      <c r="AD17" s="67"/>
      <c r="AE17" s="61"/>
      <c r="AF17" s="67">
        <v>586534</v>
      </c>
      <c r="AG17" s="61">
        <v>946178</v>
      </c>
    </row>
    <row r="18" spans="1:33" ht="12">
      <c r="A18" s="63">
        <v>40291</v>
      </c>
      <c r="B18" s="61">
        <v>7</v>
      </c>
      <c r="C18" s="61">
        <v>31</v>
      </c>
      <c r="D18" s="61">
        <v>0</v>
      </c>
      <c r="E18" s="61">
        <v>13</v>
      </c>
      <c r="F18" s="61">
        <v>4</v>
      </c>
      <c r="G18" s="61">
        <v>11</v>
      </c>
      <c r="H18" s="61">
        <v>2</v>
      </c>
      <c r="I18" s="61">
        <v>7</v>
      </c>
      <c r="J18" s="61">
        <v>4</v>
      </c>
      <c r="K18" s="61">
        <v>30</v>
      </c>
      <c r="L18" s="61">
        <v>0</v>
      </c>
      <c r="M18" s="61">
        <v>2</v>
      </c>
      <c r="N18" s="61">
        <v>1</v>
      </c>
      <c r="O18" s="61">
        <v>2</v>
      </c>
      <c r="P18" s="61"/>
      <c r="Q18" s="61"/>
      <c r="R18" s="61">
        <v>2</v>
      </c>
      <c r="S18" s="61">
        <v>16</v>
      </c>
      <c r="T18" s="61">
        <v>1</v>
      </c>
      <c r="U18" s="61">
        <v>8</v>
      </c>
      <c r="V18" s="61">
        <v>1</v>
      </c>
      <c r="W18" s="64">
        <v>16</v>
      </c>
      <c r="X18" s="65">
        <v>22</v>
      </c>
      <c r="Y18" s="66">
        <v>136</v>
      </c>
      <c r="Z18" s="67">
        <v>35</v>
      </c>
      <c r="AA18" s="61">
        <v>228</v>
      </c>
      <c r="AB18" s="67">
        <v>115</v>
      </c>
      <c r="AC18" s="61">
        <v>744</v>
      </c>
      <c r="AD18" s="67"/>
      <c r="AE18" s="61"/>
      <c r="AF18" s="67">
        <v>555590</v>
      </c>
      <c r="AG18" s="61">
        <v>987185</v>
      </c>
    </row>
    <row r="19" spans="1:33" ht="12">
      <c r="A19" s="63">
        <v>40326</v>
      </c>
      <c r="B19" s="61">
        <v>7</v>
      </c>
      <c r="C19" s="61">
        <v>48</v>
      </c>
      <c r="D19" s="61">
        <v>1</v>
      </c>
      <c r="E19" s="61">
        <v>19</v>
      </c>
      <c r="F19" s="61">
        <v>5</v>
      </c>
      <c r="G19" s="61">
        <v>16</v>
      </c>
      <c r="H19" s="61">
        <v>2</v>
      </c>
      <c r="I19" s="61">
        <v>11</v>
      </c>
      <c r="J19" s="61">
        <v>4</v>
      </c>
      <c r="K19" s="61">
        <v>47</v>
      </c>
      <c r="L19" s="61">
        <v>0</v>
      </c>
      <c r="M19" s="61">
        <v>2</v>
      </c>
      <c r="N19" s="61">
        <v>1</v>
      </c>
      <c r="O19" s="61">
        <v>4</v>
      </c>
      <c r="P19" s="61"/>
      <c r="Q19" s="61"/>
      <c r="R19" s="61">
        <v>2</v>
      </c>
      <c r="S19" s="61">
        <v>22</v>
      </c>
      <c r="T19" s="61">
        <v>1</v>
      </c>
      <c r="U19" s="61">
        <v>13</v>
      </c>
      <c r="V19" s="61">
        <v>1</v>
      </c>
      <c r="W19" s="64">
        <v>19</v>
      </c>
      <c r="X19" s="68">
        <v>24</v>
      </c>
      <c r="Y19" s="66">
        <v>201</v>
      </c>
      <c r="Z19" s="67">
        <v>36</v>
      </c>
      <c r="AA19" s="61">
        <v>310</v>
      </c>
      <c r="AB19" s="67">
        <v>122</v>
      </c>
      <c r="AC19" s="61">
        <v>1036</v>
      </c>
      <c r="AD19" s="67"/>
      <c r="AE19" s="61"/>
      <c r="AF19" s="67">
        <v>582693</v>
      </c>
      <c r="AG19" s="61">
        <v>990186</v>
      </c>
    </row>
    <row r="20" spans="1:33" ht="12">
      <c r="A20" s="63">
        <v>40353</v>
      </c>
      <c r="B20" s="61">
        <v>7</v>
      </c>
      <c r="C20" s="61">
        <v>67</v>
      </c>
      <c r="D20" s="61">
        <v>1</v>
      </c>
      <c r="E20" s="61">
        <v>23</v>
      </c>
      <c r="F20" s="61">
        <v>5</v>
      </c>
      <c r="G20" s="61">
        <v>28</v>
      </c>
      <c r="H20" s="61">
        <v>2</v>
      </c>
      <c r="I20" s="61">
        <v>14</v>
      </c>
      <c r="J20" s="61">
        <v>4</v>
      </c>
      <c r="K20" s="61">
        <v>54</v>
      </c>
      <c r="L20" s="61">
        <v>0</v>
      </c>
      <c r="M20" s="61">
        <v>2</v>
      </c>
      <c r="N20" s="61">
        <v>1</v>
      </c>
      <c r="O20" s="61">
        <v>7</v>
      </c>
      <c r="P20" s="61"/>
      <c r="Q20" s="61"/>
      <c r="R20" s="61">
        <v>2</v>
      </c>
      <c r="S20" s="61">
        <v>25</v>
      </c>
      <c r="T20" s="61">
        <v>1</v>
      </c>
      <c r="U20" s="61">
        <v>20</v>
      </c>
      <c r="V20" s="61">
        <v>1</v>
      </c>
      <c r="W20" s="64">
        <v>25</v>
      </c>
      <c r="X20" s="68">
        <v>24</v>
      </c>
      <c r="Y20" s="66">
        <v>265</v>
      </c>
      <c r="Z20" s="67">
        <v>36</v>
      </c>
      <c r="AA20" s="61">
        <v>430</v>
      </c>
      <c r="AB20" s="67">
        <v>122</v>
      </c>
      <c r="AC20" s="61">
        <v>1370</v>
      </c>
      <c r="AD20" s="67"/>
      <c r="AE20" s="61"/>
      <c r="AF20" s="67">
        <v>598372</v>
      </c>
      <c r="AG20" s="61">
        <v>1022727</v>
      </c>
    </row>
    <row r="21" spans="1:33" ht="12">
      <c r="A21" s="63">
        <v>40385</v>
      </c>
      <c r="B21" s="61">
        <v>8</v>
      </c>
      <c r="C21" s="61">
        <v>64</v>
      </c>
      <c r="D21" s="61">
        <v>1</v>
      </c>
      <c r="E21" s="61">
        <v>20</v>
      </c>
      <c r="F21" s="61">
        <v>4</v>
      </c>
      <c r="G21" s="61">
        <v>31</v>
      </c>
      <c r="H21" s="61">
        <v>2</v>
      </c>
      <c r="I21" s="61">
        <v>13</v>
      </c>
      <c r="J21" s="61">
        <v>4</v>
      </c>
      <c r="K21" s="61">
        <v>57</v>
      </c>
      <c r="L21" s="61">
        <v>0</v>
      </c>
      <c r="M21" s="61">
        <v>2</v>
      </c>
      <c r="N21" s="61">
        <v>0</v>
      </c>
      <c r="O21" s="61">
        <v>6</v>
      </c>
      <c r="P21" s="61"/>
      <c r="Q21" s="61"/>
      <c r="R21" s="61">
        <v>2</v>
      </c>
      <c r="S21" s="61">
        <v>25</v>
      </c>
      <c r="T21" s="61">
        <v>1</v>
      </c>
      <c r="U21" s="61">
        <v>19</v>
      </c>
      <c r="V21" s="61">
        <v>1</v>
      </c>
      <c r="W21" s="64">
        <v>23</v>
      </c>
      <c r="X21" s="68">
        <v>23</v>
      </c>
      <c r="Y21" s="66">
        <v>260</v>
      </c>
      <c r="Z21" s="67">
        <v>17</v>
      </c>
      <c r="AA21" s="61">
        <v>402</v>
      </c>
      <c r="AB21" s="67">
        <v>66</v>
      </c>
      <c r="AC21" s="61">
        <v>1313</v>
      </c>
      <c r="AD21" s="67"/>
      <c r="AE21" s="61"/>
      <c r="AF21" s="67">
        <v>375295</v>
      </c>
      <c r="AG21" s="61">
        <v>1176613</v>
      </c>
    </row>
    <row r="22" spans="1:33" ht="12">
      <c r="A22" s="63">
        <v>40414</v>
      </c>
      <c r="B22" s="61">
        <v>6</v>
      </c>
      <c r="C22" s="61">
        <v>57</v>
      </c>
      <c r="D22" s="61">
        <v>1</v>
      </c>
      <c r="E22" s="61">
        <v>15</v>
      </c>
      <c r="F22" s="61">
        <v>4</v>
      </c>
      <c r="G22" s="61">
        <v>30</v>
      </c>
      <c r="H22" s="61">
        <v>1</v>
      </c>
      <c r="I22" s="61">
        <v>13</v>
      </c>
      <c r="J22" s="61">
        <v>3</v>
      </c>
      <c r="K22" s="61">
        <v>42</v>
      </c>
      <c r="L22" s="61">
        <v>0</v>
      </c>
      <c r="M22" s="61">
        <v>3</v>
      </c>
      <c r="N22" s="61">
        <v>0</v>
      </c>
      <c r="O22" s="61">
        <v>7</v>
      </c>
      <c r="P22" s="61"/>
      <c r="Q22" s="61"/>
      <c r="R22" s="61">
        <v>1</v>
      </c>
      <c r="S22" s="61">
        <v>21</v>
      </c>
      <c r="T22" s="61">
        <v>1</v>
      </c>
      <c r="U22" s="61">
        <v>15</v>
      </c>
      <c r="V22" s="61">
        <v>1</v>
      </c>
      <c r="W22" s="64">
        <v>21</v>
      </c>
      <c r="X22" s="68">
        <v>18</v>
      </c>
      <c r="Y22" s="66">
        <v>224</v>
      </c>
      <c r="Z22" s="67">
        <v>14</v>
      </c>
      <c r="AA22" s="61">
        <v>371</v>
      </c>
      <c r="AB22" s="67">
        <v>56</v>
      </c>
      <c r="AC22" s="61">
        <v>1182</v>
      </c>
      <c r="AD22" s="67"/>
      <c r="AE22" s="61"/>
      <c r="AF22" s="67">
        <v>373149</v>
      </c>
      <c r="AG22" s="61">
        <v>1187998</v>
      </c>
    </row>
    <row r="23" spans="1:33" ht="12">
      <c r="A23" s="63">
        <v>40445</v>
      </c>
      <c r="B23" s="61">
        <v>6</v>
      </c>
      <c r="C23" s="61">
        <v>30</v>
      </c>
      <c r="D23" s="61">
        <v>0</v>
      </c>
      <c r="E23" s="61">
        <v>5</v>
      </c>
      <c r="F23" s="61">
        <v>4</v>
      </c>
      <c r="G23" s="61">
        <v>16</v>
      </c>
      <c r="H23" s="61">
        <v>1</v>
      </c>
      <c r="I23" s="61">
        <v>53</v>
      </c>
      <c r="J23" s="61">
        <v>3</v>
      </c>
      <c r="K23" s="61">
        <v>23</v>
      </c>
      <c r="L23" s="61">
        <v>0</v>
      </c>
      <c r="M23" s="61">
        <v>2</v>
      </c>
      <c r="N23" s="61">
        <v>0</v>
      </c>
      <c r="O23" s="61">
        <v>1</v>
      </c>
      <c r="P23" s="61"/>
      <c r="Q23" s="61"/>
      <c r="R23" s="61">
        <v>1</v>
      </c>
      <c r="S23" s="61">
        <v>17</v>
      </c>
      <c r="T23" s="61">
        <v>1</v>
      </c>
      <c r="U23" s="61">
        <v>8</v>
      </c>
      <c r="V23" s="61">
        <v>2</v>
      </c>
      <c r="W23" s="64">
        <v>10</v>
      </c>
      <c r="X23" s="68">
        <v>18</v>
      </c>
      <c r="Y23" s="66">
        <v>165</v>
      </c>
      <c r="Z23" s="67">
        <v>17</v>
      </c>
      <c r="AA23" s="61">
        <v>229</v>
      </c>
      <c r="AB23" s="67">
        <v>62</v>
      </c>
      <c r="AC23" s="61">
        <v>717</v>
      </c>
      <c r="AD23" s="67"/>
      <c r="AE23" s="61"/>
      <c r="AF23" s="67">
        <v>366089</v>
      </c>
      <c r="AG23" s="61">
        <v>1160713</v>
      </c>
    </row>
    <row r="24" spans="1:33" ht="12">
      <c r="A24" s="63">
        <v>40476</v>
      </c>
      <c r="B24" s="61">
        <v>6</v>
      </c>
      <c r="C24" s="61">
        <v>39</v>
      </c>
      <c r="D24" s="61">
        <v>0</v>
      </c>
      <c r="E24" s="61">
        <v>9</v>
      </c>
      <c r="F24" s="61">
        <v>4</v>
      </c>
      <c r="G24" s="61">
        <v>23</v>
      </c>
      <c r="H24" s="61">
        <v>1</v>
      </c>
      <c r="I24" s="61">
        <v>41</v>
      </c>
      <c r="J24" s="61">
        <v>3</v>
      </c>
      <c r="K24" s="61">
        <v>29</v>
      </c>
      <c r="L24" s="61">
        <v>0</v>
      </c>
      <c r="M24" s="61">
        <v>2</v>
      </c>
      <c r="N24" s="61">
        <v>0</v>
      </c>
      <c r="O24" s="61">
        <v>1</v>
      </c>
      <c r="P24" s="61"/>
      <c r="Q24" s="61"/>
      <c r="R24" s="61">
        <v>1</v>
      </c>
      <c r="S24" s="61">
        <v>18</v>
      </c>
      <c r="T24" s="61">
        <v>1</v>
      </c>
      <c r="U24" s="61">
        <v>11</v>
      </c>
      <c r="V24" s="61">
        <v>2</v>
      </c>
      <c r="W24" s="64">
        <v>12</v>
      </c>
      <c r="X24" s="68">
        <v>18</v>
      </c>
      <c r="Y24" s="66">
        <v>185</v>
      </c>
      <c r="Z24" s="67">
        <v>18</v>
      </c>
      <c r="AA24" s="61">
        <v>273</v>
      </c>
      <c r="AB24" s="67">
        <v>63</v>
      </c>
      <c r="AC24" s="61">
        <v>836</v>
      </c>
      <c r="AD24" s="67"/>
      <c r="AE24" s="61"/>
      <c r="AF24" s="67">
        <v>363802</v>
      </c>
      <c r="AG24" s="61">
        <v>1174317</v>
      </c>
    </row>
    <row r="25" spans="1:33" ht="12">
      <c r="A25" s="63">
        <v>40506</v>
      </c>
      <c r="B25" s="61">
        <v>5</v>
      </c>
      <c r="C25" s="61">
        <v>65</v>
      </c>
      <c r="D25" s="61">
        <v>0</v>
      </c>
      <c r="E25" s="61">
        <v>12</v>
      </c>
      <c r="F25" s="61">
        <v>5</v>
      </c>
      <c r="G25" s="61">
        <v>29</v>
      </c>
      <c r="H25" s="61">
        <v>0</v>
      </c>
      <c r="I25" s="61">
        <v>11</v>
      </c>
      <c r="J25" s="61">
        <v>1</v>
      </c>
      <c r="K25" s="61">
        <v>40</v>
      </c>
      <c r="L25" s="61">
        <v>0</v>
      </c>
      <c r="M25" s="61">
        <v>2</v>
      </c>
      <c r="N25" s="61">
        <v>0</v>
      </c>
      <c r="O25" s="61">
        <v>2</v>
      </c>
      <c r="P25" s="61"/>
      <c r="Q25" s="61"/>
      <c r="R25" s="61">
        <v>0</v>
      </c>
      <c r="S25" s="61">
        <v>18</v>
      </c>
      <c r="T25" s="61">
        <v>1</v>
      </c>
      <c r="U25" s="61">
        <v>18</v>
      </c>
      <c r="V25" s="61">
        <v>2</v>
      </c>
      <c r="W25" s="64">
        <v>27</v>
      </c>
      <c r="X25" s="68">
        <v>14</v>
      </c>
      <c r="Y25" s="66">
        <v>224</v>
      </c>
      <c r="Z25" s="67">
        <v>14</v>
      </c>
      <c r="AA25" s="61">
        <v>404</v>
      </c>
      <c r="AB25" s="67">
        <v>50</v>
      </c>
      <c r="AC25" s="61">
        <v>1151</v>
      </c>
      <c r="AD25" s="67"/>
      <c r="AE25" s="61"/>
      <c r="AF25" s="67">
        <v>363484</v>
      </c>
      <c r="AG25" s="61">
        <v>1205702</v>
      </c>
    </row>
    <row r="26" spans="1:33" ht="12">
      <c r="A26" s="63">
        <v>40534</v>
      </c>
      <c r="B26" s="61">
        <v>5</v>
      </c>
      <c r="C26" s="61">
        <v>70</v>
      </c>
      <c r="D26" s="61">
        <v>0</v>
      </c>
      <c r="E26" s="61">
        <v>14</v>
      </c>
      <c r="F26" s="61">
        <v>5</v>
      </c>
      <c r="G26" s="61">
        <v>32</v>
      </c>
      <c r="H26" s="61">
        <v>0</v>
      </c>
      <c r="I26" s="61">
        <v>10</v>
      </c>
      <c r="J26" s="61">
        <v>1</v>
      </c>
      <c r="K26" s="61">
        <v>51</v>
      </c>
      <c r="L26" s="61">
        <v>0</v>
      </c>
      <c r="M26" s="61">
        <v>1</v>
      </c>
      <c r="N26" s="61">
        <v>0</v>
      </c>
      <c r="O26" s="61">
        <v>3</v>
      </c>
      <c r="P26" s="61"/>
      <c r="Q26" s="61"/>
      <c r="R26" s="61">
        <v>0</v>
      </c>
      <c r="S26" s="61">
        <v>23</v>
      </c>
      <c r="T26" s="61">
        <v>1</v>
      </c>
      <c r="U26" s="61">
        <v>20</v>
      </c>
      <c r="V26" s="61">
        <v>2</v>
      </c>
      <c r="W26" s="64">
        <v>28</v>
      </c>
      <c r="X26" s="68">
        <v>14</v>
      </c>
      <c r="Y26" s="69">
        <v>252</v>
      </c>
      <c r="Z26" s="67">
        <v>15</v>
      </c>
      <c r="AA26" s="61">
        <v>437</v>
      </c>
      <c r="AB26" s="67">
        <v>52</v>
      </c>
      <c r="AC26" s="61">
        <v>1266</v>
      </c>
      <c r="AD26" s="67"/>
      <c r="AE26" s="61"/>
      <c r="AF26" s="67">
        <v>364381</v>
      </c>
      <c r="AG26" s="61">
        <v>1215111</v>
      </c>
    </row>
    <row r="27" spans="1:33" ht="12">
      <c r="A27" s="63">
        <v>40567</v>
      </c>
      <c r="B27" s="61">
        <v>10</v>
      </c>
      <c r="C27" s="61">
        <v>59</v>
      </c>
      <c r="D27" s="61">
        <v>0</v>
      </c>
      <c r="E27" s="61">
        <v>12</v>
      </c>
      <c r="F27" s="61">
        <v>4</v>
      </c>
      <c r="G27" s="61">
        <v>24</v>
      </c>
      <c r="H27" s="61">
        <v>0</v>
      </c>
      <c r="I27" s="61">
        <v>9</v>
      </c>
      <c r="J27" s="61">
        <v>1</v>
      </c>
      <c r="K27" s="61">
        <v>42</v>
      </c>
      <c r="L27" s="61">
        <v>0</v>
      </c>
      <c r="M27" s="61">
        <v>1</v>
      </c>
      <c r="N27" s="61">
        <v>0</v>
      </c>
      <c r="O27" s="61">
        <v>3</v>
      </c>
      <c r="P27" s="61"/>
      <c r="Q27" s="61"/>
      <c r="R27" s="61">
        <v>1</v>
      </c>
      <c r="S27" s="61">
        <v>21</v>
      </c>
      <c r="T27" s="61">
        <v>1</v>
      </c>
      <c r="U27" s="61">
        <v>23</v>
      </c>
      <c r="V27" s="61">
        <v>1</v>
      </c>
      <c r="W27" s="64">
        <v>26</v>
      </c>
      <c r="X27" s="65">
        <v>18</v>
      </c>
      <c r="Y27" s="66">
        <v>220</v>
      </c>
      <c r="Z27" s="67">
        <v>16</v>
      </c>
      <c r="AA27" s="61">
        <v>368</v>
      </c>
      <c r="AB27" s="67">
        <v>55</v>
      </c>
      <c r="AC27" s="61">
        <v>1086</v>
      </c>
      <c r="AD27" s="67"/>
      <c r="AE27" s="61"/>
      <c r="AF27" s="67">
        <v>370748</v>
      </c>
      <c r="AG27" s="61">
        <v>1196392</v>
      </c>
    </row>
    <row r="28" spans="1:33" ht="12">
      <c r="A28" s="63">
        <v>40598</v>
      </c>
      <c r="B28" s="61">
        <v>10</v>
      </c>
      <c r="C28" s="61">
        <v>40</v>
      </c>
      <c r="D28" s="61">
        <v>0</v>
      </c>
      <c r="E28" s="61">
        <v>12</v>
      </c>
      <c r="F28" s="61">
        <v>4</v>
      </c>
      <c r="G28" s="61">
        <v>17</v>
      </c>
      <c r="H28" s="61">
        <v>0</v>
      </c>
      <c r="I28" s="61">
        <v>8</v>
      </c>
      <c r="J28" s="61">
        <v>1</v>
      </c>
      <c r="K28" s="61">
        <v>35</v>
      </c>
      <c r="L28" s="61">
        <v>0</v>
      </c>
      <c r="M28" s="61">
        <v>1</v>
      </c>
      <c r="N28" s="61">
        <v>0</v>
      </c>
      <c r="O28" s="61">
        <v>3</v>
      </c>
      <c r="P28" s="61"/>
      <c r="Q28" s="61"/>
      <c r="R28" s="61">
        <v>1</v>
      </c>
      <c r="S28" s="61">
        <v>24</v>
      </c>
      <c r="T28" s="61">
        <v>1</v>
      </c>
      <c r="U28" s="61">
        <v>15</v>
      </c>
      <c r="V28" s="61">
        <v>1</v>
      </c>
      <c r="W28" s="64">
        <v>19</v>
      </c>
      <c r="X28" s="65">
        <v>18</v>
      </c>
      <c r="Y28" s="66">
        <v>174</v>
      </c>
      <c r="Z28" s="67">
        <v>15</v>
      </c>
      <c r="AA28" s="61">
        <v>286</v>
      </c>
      <c r="AB28" s="67">
        <v>53</v>
      </c>
      <c r="AC28" s="61">
        <v>855</v>
      </c>
      <c r="AD28" s="67"/>
      <c r="AE28" s="61"/>
      <c r="AF28" s="67">
        <v>373424</v>
      </c>
      <c r="AG28" s="61">
        <v>1174972</v>
      </c>
    </row>
    <row r="29" spans="1:33" ht="12">
      <c r="A29" s="63">
        <v>40626</v>
      </c>
      <c r="B29" s="61">
        <v>9</v>
      </c>
      <c r="C29" s="61">
        <v>25</v>
      </c>
      <c r="D29" s="61">
        <v>1</v>
      </c>
      <c r="E29" s="61">
        <v>9</v>
      </c>
      <c r="F29" s="61">
        <v>4</v>
      </c>
      <c r="G29" s="61">
        <v>14</v>
      </c>
      <c r="H29" s="61">
        <v>0</v>
      </c>
      <c r="I29" s="61">
        <v>7</v>
      </c>
      <c r="J29" s="61">
        <v>2</v>
      </c>
      <c r="K29" s="61">
        <v>27</v>
      </c>
      <c r="L29" s="61">
        <v>0</v>
      </c>
      <c r="M29" s="61">
        <v>0</v>
      </c>
      <c r="N29" s="61">
        <v>0</v>
      </c>
      <c r="O29" s="61">
        <v>1</v>
      </c>
      <c r="P29" s="61"/>
      <c r="Q29" s="61"/>
      <c r="R29" s="61">
        <v>1</v>
      </c>
      <c r="S29" s="61">
        <v>20</v>
      </c>
      <c r="T29" s="61">
        <v>1</v>
      </c>
      <c r="U29" s="61">
        <v>16</v>
      </c>
      <c r="V29" s="61">
        <v>1</v>
      </c>
      <c r="W29" s="64">
        <v>19</v>
      </c>
      <c r="X29" s="68">
        <v>19</v>
      </c>
      <c r="Y29" s="69">
        <v>138</v>
      </c>
      <c r="Z29" s="67">
        <v>14</v>
      </c>
      <c r="AA29" s="61">
        <v>226</v>
      </c>
      <c r="AB29" s="67">
        <v>52</v>
      </c>
      <c r="AC29" s="61">
        <v>664</v>
      </c>
      <c r="AD29" s="67"/>
      <c r="AE29" s="61"/>
      <c r="AF29" s="67">
        <v>380113</v>
      </c>
      <c r="AG29" s="61">
        <v>1151346</v>
      </c>
    </row>
    <row r="30" spans="1:33" ht="12">
      <c r="A30" s="63">
        <v>40657</v>
      </c>
      <c r="B30" s="61">
        <v>9</v>
      </c>
      <c r="C30" s="61">
        <v>25</v>
      </c>
      <c r="D30" s="61">
        <v>1</v>
      </c>
      <c r="E30" s="61">
        <v>13</v>
      </c>
      <c r="F30" s="61">
        <v>4</v>
      </c>
      <c r="G30" s="61">
        <v>16</v>
      </c>
      <c r="H30" s="61">
        <v>0</v>
      </c>
      <c r="I30" s="61">
        <v>7</v>
      </c>
      <c r="J30" s="61">
        <v>2</v>
      </c>
      <c r="K30" s="61">
        <v>33</v>
      </c>
      <c r="L30" s="61">
        <v>0</v>
      </c>
      <c r="M30" s="61">
        <v>0</v>
      </c>
      <c r="N30" s="61">
        <v>0</v>
      </c>
      <c r="O30" s="61">
        <v>1</v>
      </c>
      <c r="P30" s="61"/>
      <c r="Q30" s="61"/>
      <c r="R30" s="61">
        <v>1</v>
      </c>
      <c r="S30" s="61">
        <v>18</v>
      </c>
      <c r="T30" s="61">
        <v>1</v>
      </c>
      <c r="U30" s="61">
        <v>14</v>
      </c>
      <c r="V30" s="61">
        <v>1</v>
      </c>
      <c r="W30" s="64">
        <v>18</v>
      </c>
      <c r="X30" s="65">
        <v>19</v>
      </c>
      <c r="Y30" s="66">
        <v>145</v>
      </c>
      <c r="Z30" s="67">
        <v>12</v>
      </c>
      <c r="AA30" s="61">
        <v>231</v>
      </c>
      <c r="AB30" s="67">
        <v>49</v>
      </c>
      <c r="AC30" s="61">
        <v>682</v>
      </c>
      <c r="AD30" s="67"/>
      <c r="AE30" s="61"/>
      <c r="AF30" s="67">
        <v>376755</v>
      </c>
      <c r="AG30" s="61">
        <v>1155162</v>
      </c>
    </row>
    <row r="31" spans="1:33" ht="12">
      <c r="A31" s="63">
        <v>40687</v>
      </c>
      <c r="B31" s="70" t="s">
        <v>57</v>
      </c>
      <c r="C31" s="61">
        <v>63</v>
      </c>
      <c r="D31" s="70" t="s">
        <v>57</v>
      </c>
      <c r="E31" s="61">
        <v>21</v>
      </c>
      <c r="F31" s="70" t="s">
        <v>57</v>
      </c>
      <c r="G31" s="61">
        <v>30</v>
      </c>
      <c r="H31" s="70" t="s">
        <v>57</v>
      </c>
      <c r="I31" s="61">
        <v>20</v>
      </c>
      <c r="J31" s="70" t="s">
        <v>57</v>
      </c>
      <c r="K31" s="61">
        <v>68</v>
      </c>
      <c r="L31" s="70" t="s">
        <v>57</v>
      </c>
      <c r="M31" s="61">
        <v>0</v>
      </c>
      <c r="N31" s="70" t="s">
        <v>57</v>
      </c>
      <c r="O31" s="61">
        <v>2</v>
      </c>
      <c r="P31" s="61"/>
      <c r="Q31" s="61"/>
      <c r="R31" s="70" t="s">
        <v>57</v>
      </c>
      <c r="S31" s="61">
        <v>28</v>
      </c>
      <c r="T31" s="70" t="s">
        <v>57</v>
      </c>
      <c r="U31" s="61">
        <v>27</v>
      </c>
      <c r="V31" s="70" t="s">
        <v>57</v>
      </c>
      <c r="W31" s="64">
        <v>26</v>
      </c>
      <c r="X31" s="71" t="s">
        <v>57</v>
      </c>
      <c r="Y31" s="66">
        <v>285</v>
      </c>
      <c r="Z31" s="72" t="s">
        <v>57</v>
      </c>
      <c r="AA31" s="61">
        <v>449</v>
      </c>
      <c r="AB31" s="70" t="s">
        <v>57</v>
      </c>
      <c r="AC31" s="61">
        <v>1341</v>
      </c>
      <c r="AD31" s="67"/>
      <c r="AE31" s="61"/>
      <c r="AF31" s="67">
        <v>330000</v>
      </c>
      <c r="AG31" s="61">
        <v>1216649</v>
      </c>
    </row>
    <row r="32" spans="1:33" ht="12">
      <c r="A32" s="63">
        <v>40718</v>
      </c>
      <c r="B32" s="70" t="s">
        <v>57</v>
      </c>
      <c r="C32" s="61">
        <v>67</v>
      </c>
      <c r="D32" s="70" t="s">
        <v>57</v>
      </c>
      <c r="E32" s="61">
        <v>22</v>
      </c>
      <c r="F32" s="70" t="s">
        <v>57</v>
      </c>
      <c r="G32" s="61">
        <v>31</v>
      </c>
      <c r="H32" s="70" t="s">
        <v>57</v>
      </c>
      <c r="I32" s="61">
        <v>18</v>
      </c>
      <c r="J32" s="70" t="s">
        <v>57</v>
      </c>
      <c r="K32" s="61">
        <v>79</v>
      </c>
      <c r="L32" s="70" t="s">
        <v>57</v>
      </c>
      <c r="M32" s="61">
        <v>0</v>
      </c>
      <c r="N32" s="70" t="s">
        <v>57</v>
      </c>
      <c r="O32" s="61">
        <v>3</v>
      </c>
      <c r="P32" s="61"/>
      <c r="Q32" s="61"/>
      <c r="R32" s="70" t="s">
        <v>57</v>
      </c>
      <c r="S32" s="61">
        <v>32</v>
      </c>
      <c r="T32" s="70" t="s">
        <v>57</v>
      </c>
      <c r="U32" s="61">
        <v>26</v>
      </c>
      <c r="V32" s="70" t="s">
        <v>57</v>
      </c>
      <c r="W32" s="64">
        <v>26</v>
      </c>
      <c r="X32" s="71" t="s">
        <v>57</v>
      </c>
      <c r="Y32" s="66">
        <v>304</v>
      </c>
      <c r="Z32" s="72" t="s">
        <v>57</v>
      </c>
      <c r="AA32" s="61">
        <v>493</v>
      </c>
      <c r="AB32" s="72" t="s">
        <v>57</v>
      </c>
      <c r="AC32" s="61">
        <v>1415</v>
      </c>
      <c r="AD32" s="67"/>
      <c r="AE32" s="61"/>
      <c r="AF32" s="67">
        <v>300000</v>
      </c>
      <c r="AG32" s="61">
        <v>1232156</v>
      </c>
    </row>
    <row r="33" spans="1:33" ht="12">
      <c r="A33" s="63">
        <v>40749</v>
      </c>
      <c r="B33" s="70" t="s">
        <v>57</v>
      </c>
      <c r="C33" s="61">
        <v>66</v>
      </c>
      <c r="D33" s="70" t="s">
        <v>57</v>
      </c>
      <c r="E33" s="61">
        <v>19</v>
      </c>
      <c r="F33" s="70" t="s">
        <v>57</v>
      </c>
      <c r="G33" s="61">
        <v>30</v>
      </c>
      <c r="H33" s="70" t="s">
        <v>57</v>
      </c>
      <c r="I33" s="61">
        <v>17</v>
      </c>
      <c r="J33" s="70" t="s">
        <v>57</v>
      </c>
      <c r="K33" s="61">
        <v>81</v>
      </c>
      <c r="L33" s="70" t="s">
        <v>57</v>
      </c>
      <c r="M33" s="61">
        <v>0</v>
      </c>
      <c r="N33" s="70" t="s">
        <v>57</v>
      </c>
      <c r="O33" s="61">
        <v>3</v>
      </c>
      <c r="P33" s="61"/>
      <c r="Q33" s="61"/>
      <c r="R33" s="70" t="s">
        <v>57</v>
      </c>
      <c r="S33" s="61">
        <v>31</v>
      </c>
      <c r="T33" s="70" t="s">
        <v>57</v>
      </c>
      <c r="U33" s="61">
        <v>26</v>
      </c>
      <c r="V33" s="70" t="s">
        <v>57</v>
      </c>
      <c r="W33" s="64">
        <v>29</v>
      </c>
      <c r="X33" s="71" t="s">
        <v>57</v>
      </c>
      <c r="Y33" s="66">
        <v>302</v>
      </c>
      <c r="Z33" s="72" t="s">
        <v>57</v>
      </c>
      <c r="AA33" s="61">
        <v>497</v>
      </c>
      <c r="AB33" s="70" t="s">
        <v>57</v>
      </c>
      <c r="AC33" s="61">
        <v>1409</v>
      </c>
      <c r="AD33" s="67"/>
      <c r="AE33" s="61"/>
      <c r="AF33" s="67">
        <v>330000</v>
      </c>
      <c r="AG33" s="61">
        <v>1224638</v>
      </c>
    </row>
    <row r="34" spans="1:33" ht="12">
      <c r="A34" s="63">
        <v>40779</v>
      </c>
      <c r="B34" s="70" t="s">
        <v>57</v>
      </c>
      <c r="C34" s="61">
        <v>34</v>
      </c>
      <c r="D34" s="70" t="s">
        <v>57</v>
      </c>
      <c r="E34" s="61">
        <v>8</v>
      </c>
      <c r="F34" s="70" t="s">
        <v>57</v>
      </c>
      <c r="G34" s="61">
        <v>12</v>
      </c>
      <c r="H34" s="70" t="s">
        <v>57</v>
      </c>
      <c r="I34" s="61">
        <v>4</v>
      </c>
      <c r="J34" s="70" t="s">
        <v>57</v>
      </c>
      <c r="K34" s="61">
        <v>42</v>
      </c>
      <c r="L34" s="70" t="s">
        <v>57</v>
      </c>
      <c r="M34" s="61">
        <v>0</v>
      </c>
      <c r="N34" s="70" t="s">
        <v>57</v>
      </c>
      <c r="O34" s="61">
        <v>2</v>
      </c>
      <c r="P34" s="61"/>
      <c r="Q34" s="61"/>
      <c r="R34" s="70" t="s">
        <v>57</v>
      </c>
      <c r="S34" s="61">
        <v>19</v>
      </c>
      <c r="T34" s="70" t="s">
        <v>57</v>
      </c>
      <c r="U34" s="61">
        <v>16</v>
      </c>
      <c r="V34" s="70" t="s">
        <v>57</v>
      </c>
      <c r="W34" s="64">
        <v>17</v>
      </c>
      <c r="X34" s="71" t="s">
        <v>57</v>
      </c>
      <c r="Y34" s="66">
        <v>154</v>
      </c>
      <c r="Z34" s="72" t="s">
        <v>57</v>
      </c>
      <c r="AA34" s="61">
        <v>283</v>
      </c>
      <c r="AB34" s="70" t="s">
        <v>57</v>
      </c>
      <c r="AC34" s="61">
        <v>779</v>
      </c>
      <c r="AD34" s="67"/>
      <c r="AE34" s="61"/>
      <c r="AF34" s="67">
        <v>330000</v>
      </c>
      <c r="AG34" s="61">
        <v>1152817</v>
      </c>
    </row>
    <row r="35" spans="1:33" ht="12">
      <c r="A35" s="63">
        <v>40809</v>
      </c>
      <c r="B35" s="70" t="s">
        <v>57</v>
      </c>
      <c r="C35" s="61">
        <v>34</v>
      </c>
      <c r="D35" s="70" t="s">
        <v>57</v>
      </c>
      <c r="E35" s="61">
        <v>12</v>
      </c>
      <c r="F35" s="70" t="s">
        <v>57</v>
      </c>
      <c r="G35" s="61">
        <v>17</v>
      </c>
      <c r="H35" s="70" t="s">
        <v>57</v>
      </c>
      <c r="I35" s="61">
        <v>11</v>
      </c>
      <c r="J35" s="70" t="s">
        <v>57</v>
      </c>
      <c r="K35" s="61">
        <v>47</v>
      </c>
      <c r="L35" s="70" t="s">
        <v>57</v>
      </c>
      <c r="M35" s="61">
        <v>0</v>
      </c>
      <c r="N35" s="70" t="s">
        <v>57</v>
      </c>
      <c r="O35" s="61">
        <v>3</v>
      </c>
      <c r="P35" s="61"/>
      <c r="Q35" s="61"/>
      <c r="R35" s="70" t="s">
        <v>57</v>
      </c>
      <c r="S35" s="61">
        <v>21</v>
      </c>
      <c r="T35" s="70" t="s">
        <v>57</v>
      </c>
      <c r="U35" s="61">
        <v>14</v>
      </c>
      <c r="V35" s="70" t="s">
        <v>57</v>
      </c>
      <c r="W35" s="64">
        <v>14</v>
      </c>
      <c r="X35" s="71" t="s">
        <v>57</v>
      </c>
      <c r="Y35" s="66">
        <v>173</v>
      </c>
      <c r="Z35" s="72" t="s">
        <v>57</v>
      </c>
      <c r="AA35" s="61">
        <v>346</v>
      </c>
      <c r="AB35" s="72" t="s">
        <v>57</v>
      </c>
      <c r="AC35" s="61">
        <v>915</v>
      </c>
      <c r="AD35" s="67"/>
      <c r="AE35" s="61"/>
      <c r="AF35" s="67">
        <v>393199</v>
      </c>
      <c r="AG35" s="61">
        <v>1139699</v>
      </c>
    </row>
    <row r="36" spans="1:33" ht="12">
      <c r="A36" s="63">
        <v>40840</v>
      </c>
      <c r="B36" s="70" t="s">
        <v>57</v>
      </c>
      <c r="C36" s="61">
        <v>43</v>
      </c>
      <c r="D36" s="70" t="s">
        <v>57</v>
      </c>
      <c r="E36" s="61">
        <v>13</v>
      </c>
      <c r="F36" s="70" t="s">
        <v>57</v>
      </c>
      <c r="G36" s="61">
        <v>20</v>
      </c>
      <c r="H36" s="70" t="s">
        <v>57</v>
      </c>
      <c r="I36" s="61">
        <v>9</v>
      </c>
      <c r="J36" s="70" t="s">
        <v>57</v>
      </c>
      <c r="K36" s="61">
        <v>46</v>
      </c>
      <c r="L36" s="70" t="s">
        <v>57</v>
      </c>
      <c r="M36" s="61">
        <v>0</v>
      </c>
      <c r="N36" s="70" t="s">
        <v>57</v>
      </c>
      <c r="O36" s="61">
        <v>2</v>
      </c>
      <c r="P36" s="61"/>
      <c r="Q36" s="61"/>
      <c r="R36" s="70" t="s">
        <v>57</v>
      </c>
      <c r="S36" s="61">
        <v>25</v>
      </c>
      <c r="T36" s="70" t="s">
        <v>57</v>
      </c>
      <c r="U36" s="61">
        <v>14</v>
      </c>
      <c r="V36" s="70" t="s">
        <v>57</v>
      </c>
      <c r="W36" s="64">
        <v>13</v>
      </c>
      <c r="X36" s="71" t="s">
        <v>57</v>
      </c>
      <c r="Y36" s="66">
        <v>185</v>
      </c>
      <c r="Z36" s="72" t="s">
        <v>57</v>
      </c>
      <c r="AA36" s="61">
        <v>355</v>
      </c>
      <c r="AB36" s="72" t="s">
        <v>57</v>
      </c>
      <c r="AC36" s="61">
        <v>942</v>
      </c>
      <c r="AD36" s="67"/>
      <c r="AE36" s="61"/>
      <c r="AF36" s="67">
        <v>393199</v>
      </c>
      <c r="AG36" s="61">
        <v>1135868</v>
      </c>
    </row>
    <row r="37" spans="1:33" ht="12">
      <c r="A37" s="63">
        <v>40870</v>
      </c>
      <c r="B37" s="70" t="s">
        <v>57</v>
      </c>
      <c r="C37" s="61">
        <v>42</v>
      </c>
      <c r="D37" s="70" t="s">
        <v>57</v>
      </c>
      <c r="E37" s="61">
        <v>16</v>
      </c>
      <c r="F37" s="70" t="s">
        <v>57</v>
      </c>
      <c r="G37" s="61">
        <v>19</v>
      </c>
      <c r="H37" s="70" t="s">
        <v>57</v>
      </c>
      <c r="I37" s="61">
        <v>9</v>
      </c>
      <c r="J37" s="70" t="s">
        <v>57</v>
      </c>
      <c r="K37" s="61">
        <v>53</v>
      </c>
      <c r="L37" s="70" t="s">
        <v>57</v>
      </c>
      <c r="M37" s="61">
        <v>0</v>
      </c>
      <c r="N37" s="70" t="s">
        <v>57</v>
      </c>
      <c r="O37" s="61">
        <v>4</v>
      </c>
      <c r="P37" s="61"/>
      <c r="Q37" s="61"/>
      <c r="R37" s="70" t="s">
        <v>57</v>
      </c>
      <c r="S37" s="61">
        <v>35</v>
      </c>
      <c r="T37" s="70" t="s">
        <v>57</v>
      </c>
      <c r="U37" s="61">
        <v>11</v>
      </c>
      <c r="V37" s="70" t="s">
        <v>57</v>
      </c>
      <c r="W37" s="64">
        <v>17</v>
      </c>
      <c r="X37" s="71" t="s">
        <v>57</v>
      </c>
      <c r="Y37" s="66">
        <v>206</v>
      </c>
      <c r="Z37" s="72" t="s">
        <v>57</v>
      </c>
      <c r="AA37" s="61">
        <v>408</v>
      </c>
      <c r="AB37" s="70" t="s">
        <v>57</v>
      </c>
      <c r="AC37" s="61">
        <v>1102</v>
      </c>
      <c r="AD37" s="67"/>
      <c r="AE37" s="61"/>
      <c r="AF37" s="67">
        <v>393199</v>
      </c>
      <c r="AG37" s="61">
        <v>1168481</v>
      </c>
    </row>
    <row r="38" spans="1:33" ht="12">
      <c r="A38" s="63">
        <v>40900</v>
      </c>
      <c r="B38" s="70" t="s">
        <v>57</v>
      </c>
      <c r="C38" s="61">
        <v>49</v>
      </c>
      <c r="D38" s="70" t="s">
        <v>57</v>
      </c>
      <c r="E38" s="61">
        <v>14</v>
      </c>
      <c r="F38" s="70" t="s">
        <v>57</v>
      </c>
      <c r="G38" s="61">
        <v>23</v>
      </c>
      <c r="H38" s="70" t="s">
        <v>57</v>
      </c>
      <c r="I38" s="61">
        <v>14</v>
      </c>
      <c r="J38" s="70" t="s">
        <v>57</v>
      </c>
      <c r="K38" s="61">
        <v>54</v>
      </c>
      <c r="L38" s="70" t="s">
        <v>57</v>
      </c>
      <c r="M38" s="61">
        <v>0</v>
      </c>
      <c r="N38" s="70" t="s">
        <v>57</v>
      </c>
      <c r="O38" s="61">
        <v>3</v>
      </c>
      <c r="P38" s="61"/>
      <c r="Q38" s="61"/>
      <c r="R38" s="70" t="s">
        <v>57</v>
      </c>
      <c r="S38" s="61">
        <v>43</v>
      </c>
      <c r="T38" s="70" t="s">
        <v>57</v>
      </c>
      <c r="U38" s="61">
        <v>17</v>
      </c>
      <c r="V38" s="70" t="s">
        <v>57</v>
      </c>
      <c r="W38" s="64">
        <v>18</v>
      </c>
      <c r="X38" s="71" t="s">
        <v>57</v>
      </c>
      <c r="Y38" s="66">
        <v>235</v>
      </c>
      <c r="Z38" s="72" t="s">
        <v>57</v>
      </c>
      <c r="AA38" s="61">
        <v>460</v>
      </c>
      <c r="AB38" s="72" t="s">
        <v>57</v>
      </c>
      <c r="AC38" s="61">
        <v>1247</v>
      </c>
      <c r="AD38" s="67"/>
      <c r="AE38" s="61"/>
      <c r="AF38" s="67">
        <v>393199</v>
      </c>
      <c r="AG38" s="61">
        <v>1187869</v>
      </c>
    </row>
    <row r="39" spans="1:33" ht="12">
      <c r="A39" s="63">
        <v>40932</v>
      </c>
      <c r="B39" s="70" t="s">
        <v>57</v>
      </c>
      <c r="C39" s="61">
        <v>36</v>
      </c>
      <c r="D39" s="70" t="s">
        <v>57</v>
      </c>
      <c r="E39" s="61">
        <v>14</v>
      </c>
      <c r="F39" s="70" t="s">
        <v>57</v>
      </c>
      <c r="G39" s="61">
        <v>19</v>
      </c>
      <c r="H39" s="70" t="s">
        <v>57</v>
      </c>
      <c r="I39" s="61">
        <v>7</v>
      </c>
      <c r="J39" s="70" t="s">
        <v>57</v>
      </c>
      <c r="K39" s="61">
        <v>47</v>
      </c>
      <c r="L39" s="70" t="s">
        <v>57</v>
      </c>
      <c r="M39" s="61">
        <v>0</v>
      </c>
      <c r="N39" s="70" t="s">
        <v>57</v>
      </c>
      <c r="O39" s="61">
        <v>1</v>
      </c>
      <c r="P39" s="61"/>
      <c r="Q39" s="61"/>
      <c r="R39" s="70" t="s">
        <v>57</v>
      </c>
      <c r="S39" s="61">
        <v>33</v>
      </c>
      <c r="T39" s="70" t="s">
        <v>57</v>
      </c>
      <c r="U39" s="61">
        <v>18</v>
      </c>
      <c r="V39" s="70" t="s">
        <v>57</v>
      </c>
      <c r="W39" s="64">
        <v>15</v>
      </c>
      <c r="X39" s="71" t="s">
        <v>57</v>
      </c>
      <c r="Y39" s="66">
        <v>190</v>
      </c>
      <c r="Z39" s="72" t="s">
        <v>57</v>
      </c>
      <c r="AA39" s="61">
        <v>392</v>
      </c>
      <c r="AB39" s="72" t="s">
        <v>57</v>
      </c>
      <c r="AC39" s="61">
        <v>1044</v>
      </c>
      <c r="AD39" s="67"/>
      <c r="AE39" s="61"/>
      <c r="AF39" s="67">
        <v>393199</v>
      </c>
      <c r="AG39" s="61">
        <v>1147146</v>
      </c>
    </row>
    <row r="40" spans="1:33" ht="12">
      <c r="A40" s="63">
        <v>40963</v>
      </c>
      <c r="B40" s="70" t="s">
        <v>57</v>
      </c>
      <c r="C40" s="61">
        <v>26</v>
      </c>
      <c r="D40" s="70" t="s">
        <v>57</v>
      </c>
      <c r="E40" s="61">
        <v>8</v>
      </c>
      <c r="F40" s="70" t="s">
        <v>57</v>
      </c>
      <c r="G40" s="61">
        <v>16</v>
      </c>
      <c r="H40" s="70" t="s">
        <v>57</v>
      </c>
      <c r="I40" s="61">
        <v>4</v>
      </c>
      <c r="J40" s="70" t="s">
        <v>57</v>
      </c>
      <c r="K40" s="61">
        <v>32</v>
      </c>
      <c r="L40" s="70" t="s">
        <v>57</v>
      </c>
      <c r="M40" s="61">
        <v>0</v>
      </c>
      <c r="N40" s="70" t="s">
        <v>57</v>
      </c>
      <c r="O40" s="61">
        <v>1</v>
      </c>
      <c r="P40" s="61"/>
      <c r="Q40" s="61"/>
      <c r="R40" s="70" t="s">
        <v>57</v>
      </c>
      <c r="S40" s="61">
        <v>18</v>
      </c>
      <c r="T40" s="70" t="s">
        <v>57</v>
      </c>
      <c r="U40" s="61">
        <v>15</v>
      </c>
      <c r="V40" s="70" t="s">
        <v>57</v>
      </c>
      <c r="W40" s="64">
        <v>11</v>
      </c>
      <c r="X40" s="71" t="s">
        <v>57</v>
      </c>
      <c r="Y40" s="66">
        <v>131</v>
      </c>
      <c r="Z40" s="72" t="s">
        <v>57</v>
      </c>
      <c r="AA40" s="61">
        <v>308</v>
      </c>
      <c r="AB40" s="72" t="s">
        <v>57</v>
      </c>
      <c r="AC40" s="61">
        <v>766</v>
      </c>
      <c r="AD40" s="67"/>
      <c r="AE40" s="61"/>
      <c r="AF40" s="67">
        <v>393199</v>
      </c>
      <c r="AG40" s="61">
        <v>1121570</v>
      </c>
    </row>
    <row r="41" spans="1:33" ht="12">
      <c r="A41" s="63">
        <v>40991</v>
      </c>
      <c r="B41" s="70" t="s">
        <v>57</v>
      </c>
      <c r="C41" s="61">
        <v>32</v>
      </c>
      <c r="D41" s="70" t="s">
        <v>57</v>
      </c>
      <c r="E41" s="61">
        <v>12</v>
      </c>
      <c r="F41" s="70" t="s">
        <v>57</v>
      </c>
      <c r="G41" s="61">
        <v>14</v>
      </c>
      <c r="H41" s="70" t="s">
        <v>57</v>
      </c>
      <c r="I41" s="61">
        <v>4</v>
      </c>
      <c r="J41" s="70" t="s">
        <v>57</v>
      </c>
      <c r="K41" s="61">
        <v>34</v>
      </c>
      <c r="L41" s="70" t="s">
        <v>57</v>
      </c>
      <c r="M41" s="61">
        <v>0</v>
      </c>
      <c r="N41" s="70" t="s">
        <v>57</v>
      </c>
      <c r="O41" s="61">
        <v>1</v>
      </c>
      <c r="P41" s="61"/>
      <c r="Q41" s="61"/>
      <c r="R41" s="70" t="s">
        <v>57</v>
      </c>
      <c r="S41" s="61">
        <v>17</v>
      </c>
      <c r="T41" s="70" t="s">
        <v>57</v>
      </c>
      <c r="U41" s="61">
        <v>16</v>
      </c>
      <c r="V41" s="70" t="s">
        <v>57</v>
      </c>
      <c r="W41" s="64">
        <v>14</v>
      </c>
      <c r="X41" s="71" t="s">
        <v>57</v>
      </c>
      <c r="Y41" s="66">
        <v>144</v>
      </c>
      <c r="Z41" s="70" t="s">
        <v>57</v>
      </c>
      <c r="AA41" s="61">
        <v>343</v>
      </c>
      <c r="AB41" s="70" t="s">
        <v>57</v>
      </c>
      <c r="AC41" s="61">
        <v>903</v>
      </c>
      <c r="AD41" s="67"/>
      <c r="AE41" s="61"/>
      <c r="AF41" s="67">
        <v>393199</v>
      </c>
      <c r="AG41" s="61">
        <v>1135497</v>
      </c>
    </row>
    <row r="42" spans="1:33" ht="12">
      <c r="A42" s="63">
        <v>41023</v>
      </c>
      <c r="B42" s="70" t="s">
        <v>57</v>
      </c>
      <c r="C42" s="61">
        <v>17</v>
      </c>
      <c r="D42" s="70" t="s">
        <v>57</v>
      </c>
      <c r="E42" s="61">
        <v>7</v>
      </c>
      <c r="F42" s="70" t="s">
        <v>57</v>
      </c>
      <c r="G42" s="61">
        <v>10</v>
      </c>
      <c r="H42" s="70" t="s">
        <v>57</v>
      </c>
      <c r="I42" s="61">
        <v>3</v>
      </c>
      <c r="J42" s="70" t="s">
        <v>57</v>
      </c>
      <c r="K42" s="61">
        <v>26</v>
      </c>
      <c r="L42" s="70" t="s">
        <v>57</v>
      </c>
      <c r="M42" s="61">
        <v>0</v>
      </c>
      <c r="N42" s="70" t="s">
        <v>57</v>
      </c>
      <c r="O42" s="61">
        <v>1</v>
      </c>
      <c r="P42" s="61"/>
      <c r="Q42" s="61"/>
      <c r="R42" s="70" t="s">
        <v>57</v>
      </c>
      <c r="S42" s="61">
        <v>9</v>
      </c>
      <c r="T42" s="70" t="s">
        <v>57</v>
      </c>
      <c r="U42" s="61">
        <v>9</v>
      </c>
      <c r="V42" s="70" t="s">
        <v>57</v>
      </c>
      <c r="W42" s="64">
        <v>10</v>
      </c>
      <c r="X42" s="71" t="s">
        <v>57</v>
      </c>
      <c r="Y42" s="66">
        <v>92</v>
      </c>
      <c r="Z42" s="70" t="s">
        <v>57</v>
      </c>
      <c r="AA42" s="61">
        <v>212</v>
      </c>
      <c r="AB42" s="70" t="s">
        <v>57</v>
      </c>
      <c r="AC42" s="61">
        <v>555</v>
      </c>
      <c r="AD42" s="67"/>
      <c r="AE42" s="61"/>
      <c r="AF42" s="67">
        <v>393199</v>
      </c>
      <c r="AG42" s="61">
        <v>1107180</v>
      </c>
    </row>
    <row r="43" spans="1:33" ht="12">
      <c r="A43" s="63">
        <v>41053</v>
      </c>
      <c r="B43" s="70" t="s">
        <v>57</v>
      </c>
      <c r="C43" s="61">
        <v>9</v>
      </c>
      <c r="D43" s="70" t="s">
        <v>57</v>
      </c>
      <c r="E43" s="61">
        <v>5</v>
      </c>
      <c r="F43" s="70" t="s">
        <v>57</v>
      </c>
      <c r="G43" s="61">
        <v>6</v>
      </c>
      <c r="H43" s="70" t="s">
        <v>57</v>
      </c>
      <c r="I43" s="61">
        <v>1</v>
      </c>
      <c r="J43" s="70" t="s">
        <v>57</v>
      </c>
      <c r="K43" s="61">
        <v>8</v>
      </c>
      <c r="L43" s="70" t="s">
        <v>57</v>
      </c>
      <c r="M43" s="61">
        <v>0</v>
      </c>
      <c r="N43" s="70" t="s">
        <v>57</v>
      </c>
      <c r="O43" s="61">
        <v>0</v>
      </c>
      <c r="P43" s="61"/>
      <c r="Q43" s="61"/>
      <c r="R43" s="70" t="s">
        <v>57</v>
      </c>
      <c r="S43" s="61">
        <v>8</v>
      </c>
      <c r="T43" s="70" t="s">
        <v>57</v>
      </c>
      <c r="U43" s="61">
        <v>7</v>
      </c>
      <c r="V43" s="70" t="s">
        <v>57</v>
      </c>
      <c r="W43" s="64">
        <v>6</v>
      </c>
      <c r="X43" s="71" t="s">
        <v>57</v>
      </c>
      <c r="Y43" s="66">
        <v>50</v>
      </c>
      <c r="Z43" s="70" t="s">
        <v>57</v>
      </c>
      <c r="AA43" s="61">
        <v>148</v>
      </c>
      <c r="AB43" s="70" t="s">
        <v>57</v>
      </c>
      <c r="AC43" s="61">
        <v>386</v>
      </c>
      <c r="AD43" s="67"/>
      <c r="AE43" s="61"/>
      <c r="AF43" s="67">
        <v>393199</v>
      </c>
      <c r="AG43" s="61">
        <v>1096040</v>
      </c>
    </row>
    <row r="44" spans="1:33" ht="12">
      <c r="A44" s="63">
        <v>41085</v>
      </c>
      <c r="B44" s="70" t="s">
        <v>57</v>
      </c>
      <c r="C44" s="61">
        <v>9</v>
      </c>
      <c r="D44" s="70" t="s">
        <v>57</v>
      </c>
      <c r="E44" s="61">
        <v>4</v>
      </c>
      <c r="F44" s="70" t="s">
        <v>57</v>
      </c>
      <c r="G44" s="61">
        <v>6</v>
      </c>
      <c r="H44" s="70" t="s">
        <v>57</v>
      </c>
      <c r="I44" s="61">
        <v>3</v>
      </c>
      <c r="J44" s="70" t="s">
        <v>57</v>
      </c>
      <c r="K44" s="61">
        <v>9</v>
      </c>
      <c r="L44" s="70" t="s">
        <v>57</v>
      </c>
      <c r="M44" s="61">
        <v>0</v>
      </c>
      <c r="N44" s="70" t="s">
        <v>57</v>
      </c>
      <c r="O44" s="61">
        <v>0</v>
      </c>
      <c r="P44" s="61"/>
      <c r="Q44" s="61"/>
      <c r="R44" s="70" t="s">
        <v>57</v>
      </c>
      <c r="S44" s="61">
        <v>7</v>
      </c>
      <c r="T44" s="70" t="s">
        <v>57</v>
      </c>
      <c r="U44" s="61">
        <v>6</v>
      </c>
      <c r="V44" s="70" t="s">
        <v>57</v>
      </c>
      <c r="W44" s="64">
        <v>7</v>
      </c>
      <c r="X44" s="71" t="s">
        <v>57</v>
      </c>
      <c r="Y44" s="66">
        <v>51</v>
      </c>
      <c r="Z44" s="70" t="s">
        <v>57</v>
      </c>
      <c r="AA44" s="61">
        <v>146</v>
      </c>
      <c r="AB44" s="70" t="s">
        <v>57</v>
      </c>
      <c r="AC44" s="61">
        <v>367</v>
      </c>
      <c r="AD44" s="67"/>
      <c r="AE44" s="61"/>
      <c r="AF44" s="67">
        <v>393199</v>
      </c>
      <c r="AG44" s="61">
        <v>1167371</v>
      </c>
    </row>
    <row r="45" spans="1:33" ht="12">
      <c r="A45" s="63">
        <v>41114</v>
      </c>
      <c r="B45" s="70" t="s">
        <v>57</v>
      </c>
      <c r="C45" s="61">
        <v>14</v>
      </c>
      <c r="D45" s="70" t="s">
        <v>57</v>
      </c>
      <c r="E45" s="61">
        <v>4</v>
      </c>
      <c r="F45" s="70" t="s">
        <v>57</v>
      </c>
      <c r="G45" s="61">
        <v>8</v>
      </c>
      <c r="H45" s="70" t="s">
        <v>57</v>
      </c>
      <c r="I45" s="61">
        <v>3</v>
      </c>
      <c r="J45" s="70" t="s">
        <v>57</v>
      </c>
      <c r="K45" s="61">
        <v>10</v>
      </c>
      <c r="L45" s="70" t="s">
        <v>57</v>
      </c>
      <c r="M45" s="61">
        <v>0</v>
      </c>
      <c r="N45" s="70" t="s">
        <v>57</v>
      </c>
      <c r="O45" s="61">
        <v>0</v>
      </c>
      <c r="P45" s="61"/>
      <c r="Q45" s="61"/>
      <c r="R45" s="70" t="s">
        <v>57</v>
      </c>
      <c r="S45" s="61">
        <v>8</v>
      </c>
      <c r="T45" s="70" t="s">
        <v>57</v>
      </c>
      <c r="U45" s="61">
        <v>4</v>
      </c>
      <c r="V45" s="70" t="s">
        <v>57</v>
      </c>
      <c r="W45" s="64">
        <v>8</v>
      </c>
      <c r="X45" s="71" t="s">
        <v>57</v>
      </c>
      <c r="Y45" s="66">
        <v>59</v>
      </c>
      <c r="Z45" s="70" t="s">
        <v>57</v>
      </c>
      <c r="AA45" s="61">
        <v>150</v>
      </c>
      <c r="AB45" s="70" t="s">
        <v>57</v>
      </c>
      <c r="AC45" s="61">
        <v>379</v>
      </c>
      <c r="AD45" s="67"/>
      <c r="AE45" s="61"/>
      <c r="AF45" s="67">
        <v>393664</v>
      </c>
      <c r="AG45" s="61">
        <v>1203043</v>
      </c>
    </row>
    <row r="46" spans="1:33" ht="12">
      <c r="A46" s="63">
        <v>41145</v>
      </c>
      <c r="B46" s="70" t="s">
        <v>57</v>
      </c>
      <c r="C46" s="61">
        <v>13</v>
      </c>
      <c r="D46" s="70" t="s">
        <v>57</v>
      </c>
      <c r="E46" s="61">
        <v>4</v>
      </c>
      <c r="F46" s="70" t="s">
        <v>57</v>
      </c>
      <c r="G46" s="61">
        <v>8</v>
      </c>
      <c r="H46" s="70" t="s">
        <v>57</v>
      </c>
      <c r="I46" s="61">
        <v>2</v>
      </c>
      <c r="J46" s="70" t="s">
        <v>57</v>
      </c>
      <c r="K46" s="61">
        <v>11</v>
      </c>
      <c r="L46" s="70" t="s">
        <v>57</v>
      </c>
      <c r="M46" s="61">
        <v>0</v>
      </c>
      <c r="N46" s="70" t="s">
        <v>57</v>
      </c>
      <c r="O46" s="61">
        <v>0</v>
      </c>
      <c r="P46" s="61"/>
      <c r="Q46" s="61"/>
      <c r="R46" s="70" t="s">
        <v>57</v>
      </c>
      <c r="S46" s="61">
        <v>8</v>
      </c>
      <c r="T46" s="70" t="s">
        <v>57</v>
      </c>
      <c r="U46" s="61">
        <v>4</v>
      </c>
      <c r="V46" s="70" t="s">
        <v>57</v>
      </c>
      <c r="W46" s="64">
        <v>8</v>
      </c>
      <c r="X46" s="71" t="s">
        <v>57</v>
      </c>
      <c r="Y46" s="66">
        <v>58</v>
      </c>
      <c r="Z46" s="70" t="s">
        <v>57</v>
      </c>
      <c r="AA46" s="61">
        <v>151</v>
      </c>
      <c r="AB46" s="70" t="s">
        <v>57</v>
      </c>
      <c r="AC46" s="61">
        <v>375</v>
      </c>
      <c r="AD46" s="67"/>
      <c r="AE46" s="61"/>
      <c r="AF46" s="67">
        <v>393663</v>
      </c>
      <c r="AG46" s="61">
        <v>1222898</v>
      </c>
    </row>
    <row r="47" spans="1:33" ht="12">
      <c r="A47" s="63">
        <v>41176</v>
      </c>
      <c r="B47" s="70" t="s">
        <v>57</v>
      </c>
      <c r="C47" s="61">
        <v>12</v>
      </c>
      <c r="D47" s="70" t="s">
        <v>57</v>
      </c>
      <c r="E47" s="61">
        <v>3</v>
      </c>
      <c r="F47" s="70" t="s">
        <v>57</v>
      </c>
      <c r="G47" s="61">
        <v>7</v>
      </c>
      <c r="H47" s="70" t="s">
        <v>57</v>
      </c>
      <c r="I47" s="61">
        <v>2</v>
      </c>
      <c r="J47" s="70" t="s">
        <v>57</v>
      </c>
      <c r="K47" s="61">
        <v>11</v>
      </c>
      <c r="L47" s="70" t="s">
        <v>57</v>
      </c>
      <c r="M47" s="61">
        <v>0</v>
      </c>
      <c r="N47" s="70" t="s">
        <v>57</v>
      </c>
      <c r="O47" s="61">
        <v>0</v>
      </c>
      <c r="P47" s="61"/>
      <c r="Q47" s="61"/>
      <c r="R47" s="70" t="s">
        <v>57</v>
      </c>
      <c r="S47" s="61">
        <v>8</v>
      </c>
      <c r="T47" s="70" t="s">
        <v>57</v>
      </c>
      <c r="U47" s="61">
        <v>4</v>
      </c>
      <c r="V47" s="70" t="s">
        <v>57</v>
      </c>
      <c r="W47" s="64">
        <v>8</v>
      </c>
      <c r="X47" s="71" t="s">
        <v>57</v>
      </c>
      <c r="Y47" s="66">
        <v>55</v>
      </c>
      <c r="Z47" s="70" t="s">
        <v>57</v>
      </c>
      <c r="AA47" s="61">
        <v>157</v>
      </c>
      <c r="AB47" s="70" t="s">
        <v>57</v>
      </c>
      <c r="AC47" s="61">
        <v>388</v>
      </c>
      <c r="AD47" s="67"/>
      <c r="AE47" s="61"/>
      <c r="AF47" s="67">
        <v>393663</v>
      </c>
      <c r="AG47" s="61">
        <v>1226443</v>
      </c>
    </row>
    <row r="48" spans="1:33" ht="12">
      <c r="A48" s="63">
        <v>41206</v>
      </c>
      <c r="B48" s="70" t="s">
        <v>57</v>
      </c>
      <c r="C48" s="61">
        <v>9</v>
      </c>
      <c r="D48" s="70" t="s">
        <v>57</v>
      </c>
      <c r="E48" s="61">
        <v>3</v>
      </c>
      <c r="F48" s="70" t="s">
        <v>57</v>
      </c>
      <c r="G48" s="61">
        <v>7</v>
      </c>
      <c r="H48" s="70" t="s">
        <v>57</v>
      </c>
      <c r="I48" s="61">
        <v>5</v>
      </c>
      <c r="J48" s="70" t="s">
        <v>57</v>
      </c>
      <c r="K48" s="61">
        <v>19</v>
      </c>
      <c r="L48" s="70" t="s">
        <v>57</v>
      </c>
      <c r="M48" s="61">
        <v>0</v>
      </c>
      <c r="N48" s="70" t="s">
        <v>57</v>
      </c>
      <c r="O48" s="61">
        <v>0</v>
      </c>
      <c r="P48" s="61"/>
      <c r="Q48" s="61"/>
      <c r="R48" s="70" t="s">
        <v>57</v>
      </c>
      <c r="S48" s="61">
        <v>9</v>
      </c>
      <c r="T48" s="70" t="s">
        <v>57</v>
      </c>
      <c r="U48" s="61">
        <v>3</v>
      </c>
      <c r="V48" s="70" t="s">
        <v>57</v>
      </c>
      <c r="W48" s="64">
        <v>8</v>
      </c>
      <c r="X48" s="71" t="s">
        <v>57</v>
      </c>
      <c r="Y48" s="66">
        <v>63</v>
      </c>
      <c r="Z48" s="70" t="s">
        <v>57</v>
      </c>
      <c r="AA48" s="61">
        <v>177</v>
      </c>
      <c r="AB48" s="70" t="s">
        <v>57</v>
      </c>
      <c r="AC48" s="61">
        <v>469</v>
      </c>
      <c r="AD48" s="67"/>
      <c r="AE48" s="61"/>
      <c r="AF48" s="67">
        <v>393320</v>
      </c>
      <c r="AG48" s="61">
        <v>1220611</v>
      </c>
    </row>
    <row r="49" spans="1:33" ht="12">
      <c r="A49" s="63">
        <v>41237</v>
      </c>
      <c r="B49" s="70" t="s">
        <v>57</v>
      </c>
      <c r="C49" s="61">
        <v>7</v>
      </c>
      <c r="D49" s="70" t="s">
        <v>57</v>
      </c>
      <c r="E49" s="61">
        <v>1</v>
      </c>
      <c r="F49" s="70" t="s">
        <v>57</v>
      </c>
      <c r="G49" s="61">
        <v>7</v>
      </c>
      <c r="H49" s="70" t="s">
        <v>57</v>
      </c>
      <c r="I49" s="61">
        <v>8</v>
      </c>
      <c r="J49" s="70" t="s">
        <v>57</v>
      </c>
      <c r="K49" s="61">
        <v>18</v>
      </c>
      <c r="L49" s="70" t="s">
        <v>57</v>
      </c>
      <c r="M49" s="61">
        <v>0</v>
      </c>
      <c r="N49" s="70" t="s">
        <v>57</v>
      </c>
      <c r="O49" s="61">
        <v>1</v>
      </c>
      <c r="P49" s="61"/>
      <c r="Q49" s="61"/>
      <c r="R49" s="70" t="s">
        <v>57</v>
      </c>
      <c r="S49" s="61">
        <v>8</v>
      </c>
      <c r="T49" s="70" t="s">
        <v>57</v>
      </c>
      <c r="U49" s="61">
        <v>5</v>
      </c>
      <c r="V49" s="70" t="s">
        <v>57</v>
      </c>
      <c r="W49" s="64">
        <v>6</v>
      </c>
      <c r="X49" s="71" t="s">
        <v>57</v>
      </c>
      <c r="Y49" s="66">
        <v>61</v>
      </c>
      <c r="Z49" s="70" t="s">
        <v>57</v>
      </c>
      <c r="AA49" s="61">
        <v>167</v>
      </c>
      <c r="AB49" s="70" t="s">
        <v>57</v>
      </c>
      <c r="AC49" s="61">
        <v>437</v>
      </c>
      <c r="AD49" s="67"/>
      <c r="AE49" s="61"/>
      <c r="AF49" s="67">
        <v>393304</v>
      </c>
      <c r="AG49" s="61">
        <v>1202008</v>
      </c>
    </row>
    <row r="50" spans="1:33" ht="12">
      <c r="A50" s="63">
        <v>41269</v>
      </c>
      <c r="B50" s="70" t="s">
        <v>57</v>
      </c>
      <c r="C50" s="61">
        <v>11</v>
      </c>
      <c r="D50" s="70" t="s">
        <v>57</v>
      </c>
      <c r="E50" s="61">
        <v>1</v>
      </c>
      <c r="F50" s="70" t="s">
        <v>57</v>
      </c>
      <c r="G50" s="61">
        <v>7</v>
      </c>
      <c r="H50" s="70" t="s">
        <v>57</v>
      </c>
      <c r="I50" s="61">
        <v>6</v>
      </c>
      <c r="J50" s="70" t="s">
        <v>57</v>
      </c>
      <c r="K50" s="61">
        <v>19</v>
      </c>
      <c r="L50" s="70" t="s">
        <v>57</v>
      </c>
      <c r="M50" s="61">
        <v>0</v>
      </c>
      <c r="N50" s="70" t="s">
        <v>57</v>
      </c>
      <c r="O50" s="61">
        <v>0</v>
      </c>
      <c r="P50" s="61"/>
      <c r="Q50" s="61"/>
      <c r="R50" s="70" t="s">
        <v>57</v>
      </c>
      <c r="S50" s="61">
        <v>10</v>
      </c>
      <c r="T50" s="70" t="s">
        <v>57</v>
      </c>
      <c r="U50" s="61">
        <v>3</v>
      </c>
      <c r="V50" s="70" t="s">
        <v>57</v>
      </c>
      <c r="W50" s="64">
        <v>5</v>
      </c>
      <c r="X50" s="71" t="s">
        <v>57</v>
      </c>
      <c r="Y50" s="66">
        <v>62</v>
      </c>
      <c r="Z50" s="72" t="s">
        <v>57</v>
      </c>
      <c r="AA50" s="61">
        <v>180</v>
      </c>
      <c r="AB50" s="72" t="s">
        <v>57</v>
      </c>
      <c r="AC50" s="61">
        <v>474</v>
      </c>
      <c r="AD50" s="67"/>
      <c r="AE50" s="61"/>
      <c r="AF50" s="67">
        <v>393304</v>
      </c>
      <c r="AG50" s="61">
        <v>1197569</v>
      </c>
    </row>
    <row r="51" spans="1:33" ht="12">
      <c r="A51" s="63">
        <v>41298</v>
      </c>
      <c r="B51" s="70" t="s">
        <v>57</v>
      </c>
      <c r="C51" s="61">
        <v>8</v>
      </c>
      <c r="D51" s="70" t="s">
        <v>57</v>
      </c>
      <c r="E51" s="61">
        <v>1</v>
      </c>
      <c r="F51" s="70" t="s">
        <v>57</v>
      </c>
      <c r="G51" s="61">
        <v>4</v>
      </c>
      <c r="H51" s="70" t="s">
        <v>57</v>
      </c>
      <c r="I51" s="61">
        <v>3</v>
      </c>
      <c r="J51" s="70" t="s">
        <v>57</v>
      </c>
      <c r="K51" s="61">
        <v>11</v>
      </c>
      <c r="L51" s="70" t="s">
        <v>57</v>
      </c>
      <c r="M51" s="61">
        <v>0</v>
      </c>
      <c r="N51" s="70" t="s">
        <v>57</v>
      </c>
      <c r="O51" s="61">
        <v>0</v>
      </c>
      <c r="P51" s="61"/>
      <c r="Q51" s="61"/>
      <c r="R51" s="70" t="s">
        <v>57</v>
      </c>
      <c r="S51" s="61">
        <v>5</v>
      </c>
      <c r="T51" s="70" t="s">
        <v>57</v>
      </c>
      <c r="U51" s="61">
        <v>1</v>
      </c>
      <c r="V51" s="70" t="s">
        <v>57</v>
      </c>
      <c r="W51" s="64">
        <v>5</v>
      </c>
      <c r="X51" s="71" t="s">
        <v>57</v>
      </c>
      <c r="Y51" s="66">
        <v>38</v>
      </c>
      <c r="Z51" s="72" t="s">
        <v>57</v>
      </c>
      <c r="AA51" s="61">
        <v>148</v>
      </c>
      <c r="AB51" s="72" t="s">
        <v>57</v>
      </c>
      <c r="AC51" s="61">
        <v>404</v>
      </c>
      <c r="AD51" s="67"/>
      <c r="AE51" s="61"/>
      <c r="AF51" s="67">
        <v>393307</v>
      </c>
      <c r="AG51" s="61">
        <v>1185885</v>
      </c>
    </row>
    <row r="52" spans="1:33" ht="12">
      <c r="A52" s="63">
        <v>41330</v>
      </c>
      <c r="B52" s="70" t="s">
        <v>57</v>
      </c>
      <c r="C52" s="61">
        <v>11</v>
      </c>
      <c r="D52" s="70" t="s">
        <v>57</v>
      </c>
      <c r="E52" s="61">
        <v>2</v>
      </c>
      <c r="F52" s="70" t="s">
        <v>57</v>
      </c>
      <c r="G52" s="61">
        <v>9</v>
      </c>
      <c r="H52" s="70" t="s">
        <v>57</v>
      </c>
      <c r="I52" s="61">
        <v>5</v>
      </c>
      <c r="J52" s="70" t="s">
        <v>57</v>
      </c>
      <c r="K52" s="61">
        <v>19</v>
      </c>
      <c r="L52" s="70" t="s">
        <v>57</v>
      </c>
      <c r="M52" s="61">
        <v>0</v>
      </c>
      <c r="N52" s="70" t="s">
        <v>57</v>
      </c>
      <c r="O52" s="61">
        <v>0</v>
      </c>
      <c r="P52" s="61"/>
      <c r="Q52" s="61"/>
      <c r="R52" s="70" t="s">
        <v>57</v>
      </c>
      <c r="S52" s="61">
        <v>8</v>
      </c>
      <c r="T52" s="70" t="s">
        <v>57</v>
      </c>
      <c r="U52" s="61">
        <v>3</v>
      </c>
      <c r="V52" s="70" t="s">
        <v>57</v>
      </c>
      <c r="W52" s="64">
        <v>8</v>
      </c>
      <c r="X52" s="71" t="s">
        <v>57</v>
      </c>
      <c r="Y52" s="66">
        <v>65</v>
      </c>
      <c r="Z52" s="72" t="s">
        <v>57</v>
      </c>
      <c r="AA52" s="61">
        <v>176</v>
      </c>
      <c r="AB52" s="72" t="s">
        <v>57</v>
      </c>
      <c r="AC52" s="61">
        <v>482</v>
      </c>
      <c r="AD52" s="67"/>
      <c r="AE52" s="61"/>
      <c r="AF52" s="67">
        <v>393300</v>
      </c>
      <c r="AG52" s="61">
        <v>1238673</v>
      </c>
    </row>
    <row r="53" spans="1:33" ht="12">
      <c r="A53" s="63">
        <v>41358</v>
      </c>
      <c r="B53" s="70" t="s">
        <v>57</v>
      </c>
      <c r="C53" s="61">
        <v>11</v>
      </c>
      <c r="D53" s="70" t="s">
        <v>57</v>
      </c>
      <c r="E53" s="61">
        <v>2</v>
      </c>
      <c r="F53" s="70" t="s">
        <v>57</v>
      </c>
      <c r="G53" s="61">
        <v>9</v>
      </c>
      <c r="H53" s="70" t="s">
        <v>57</v>
      </c>
      <c r="I53" s="61">
        <v>5</v>
      </c>
      <c r="J53" s="70" t="s">
        <v>57</v>
      </c>
      <c r="K53" s="61">
        <v>20</v>
      </c>
      <c r="L53" s="70" t="s">
        <v>57</v>
      </c>
      <c r="M53" s="61">
        <v>0</v>
      </c>
      <c r="N53" s="70" t="s">
        <v>57</v>
      </c>
      <c r="O53" s="61">
        <v>0</v>
      </c>
      <c r="P53" s="61"/>
      <c r="Q53" s="61"/>
      <c r="R53" s="70" t="s">
        <v>57</v>
      </c>
      <c r="S53" s="61">
        <v>7</v>
      </c>
      <c r="T53" s="70" t="s">
        <v>57</v>
      </c>
      <c r="U53" s="61">
        <v>3</v>
      </c>
      <c r="V53" s="70" t="s">
        <v>57</v>
      </c>
      <c r="W53" s="64">
        <v>8</v>
      </c>
      <c r="X53" s="71" t="s">
        <v>57</v>
      </c>
      <c r="Y53" s="66">
        <v>65</v>
      </c>
      <c r="Z53" s="72" t="s">
        <v>57</v>
      </c>
      <c r="AA53" s="61">
        <v>176</v>
      </c>
      <c r="AB53" s="72" t="s">
        <v>57</v>
      </c>
      <c r="AC53" s="61">
        <v>482</v>
      </c>
      <c r="AD53" s="67"/>
      <c r="AE53" s="61"/>
      <c r="AF53" s="67">
        <v>393300</v>
      </c>
      <c r="AG53" s="61">
        <v>1281593</v>
      </c>
    </row>
    <row r="54" spans="1:33" ht="12">
      <c r="A54" s="63">
        <v>41388</v>
      </c>
      <c r="B54" s="70" t="s">
        <v>57</v>
      </c>
      <c r="C54" s="61">
        <v>12</v>
      </c>
      <c r="D54" s="70" t="s">
        <v>57</v>
      </c>
      <c r="E54" s="61">
        <v>5</v>
      </c>
      <c r="F54" s="70" t="s">
        <v>57</v>
      </c>
      <c r="G54" s="61">
        <v>5</v>
      </c>
      <c r="H54" s="70" t="s">
        <v>57</v>
      </c>
      <c r="I54" s="61">
        <v>3</v>
      </c>
      <c r="J54" s="70" t="s">
        <v>57</v>
      </c>
      <c r="K54" s="61">
        <v>16</v>
      </c>
      <c r="L54" s="70" t="s">
        <v>57</v>
      </c>
      <c r="M54" s="61">
        <v>0</v>
      </c>
      <c r="N54" s="70" t="s">
        <v>57</v>
      </c>
      <c r="O54" s="61">
        <v>0</v>
      </c>
      <c r="P54" s="61"/>
      <c r="Q54" s="61"/>
      <c r="R54" s="70" t="s">
        <v>57</v>
      </c>
      <c r="S54" s="61">
        <v>3</v>
      </c>
      <c r="T54" s="70" t="s">
        <v>57</v>
      </c>
      <c r="U54" s="61">
        <v>3</v>
      </c>
      <c r="V54" s="70" t="s">
        <v>57</v>
      </c>
      <c r="W54" s="64">
        <v>4</v>
      </c>
      <c r="X54" s="71" t="s">
        <v>57</v>
      </c>
      <c r="Y54" s="66">
        <v>51</v>
      </c>
      <c r="Z54" s="72" t="s">
        <v>57</v>
      </c>
      <c r="AA54" s="61">
        <v>168</v>
      </c>
      <c r="AB54" s="72" t="s">
        <v>57</v>
      </c>
      <c r="AC54" s="61">
        <v>464</v>
      </c>
      <c r="AD54" s="67"/>
      <c r="AE54" s="61"/>
      <c r="AF54" s="67">
        <v>393264</v>
      </c>
      <c r="AG54" s="61">
        <v>1280298</v>
      </c>
    </row>
    <row r="55" spans="1:33" ht="12">
      <c r="A55" s="63">
        <v>41418</v>
      </c>
      <c r="B55" s="70" t="s">
        <v>57</v>
      </c>
      <c r="C55" s="61">
        <v>14</v>
      </c>
      <c r="D55" s="70" t="s">
        <v>57</v>
      </c>
      <c r="E55" s="61">
        <v>5</v>
      </c>
      <c r="F55" s="70" t="s">
        <v>57</v>
      </c>
      <c r="G55" s="61">
        <v>6</v>
      </c>
      <c r="H55" s="70" t="s">
        <v>57</v>
      </c>
      <c r="I55" s="61">
        <v>3</v>
      </c>
      <c r="J55" s="70" t="s">
        <v>57</v>
      </c>
      <c r="K55" s="61">
        <v>14</v>
      </c>
      <c r="L55" s="70" t="s">
        <v>57</v>
      </c>
      <c r="M55" s="61">
        <v>0</v>
      </c>
      <c r="N55" s="70" t="s">
        <v>57</v>
      </c>
      <c r="O55" s="61">
        <v>0</v>
      </c>
      <c r="P55" s="61"/>
      <c r="Q55" s="61"/>
      <c r="R55" s="70" t="s">
        <v>57</v>
      </c>
      <c r="S55" s="61">
        <v>5</v>
      </c>
      <c r="T55" s="70" t="s">
        <v>57</v>
      </c>
      <c r="U55" s="61">
        <v>2</v>
      </c>
      <c r="V55" s="70" t="s">
        <v>57</v>
      </c>
      <c r="W55" s="64">
        <v>6</v>
      </c>
      <c r="X55" s="71" t="s">
        <v>57</v>
      </c>
      <c r="Y55" s="66">
        <v>55</v>
      </c>
      <c r="Z55" s="72" t="s">
        <v>57</v>
      </c>
      <c r="AA55" s="61">
        <v>166</v>
      </c>
      <c r="AB55" s="72" t="s">
        <v>57</v>
      </c>
      <c r="AC55" s="61">
        <v>466</v>
      </c>
      <c r="AD55" s="67"/>
      <c r="AE55" s="61"/>
      <c r="AF55" s="67">
        <v>393343</v>
      </c>
      <c r="AG55" s="61">
        <v>1277035</v>
      </c>
    </row>
    <row r="56" spans="1:33" ht="12">
      <c r="A56" s="63">
        <v>41449</v>
      </c>
      <c r="B56" s="70" t="s">
        <v>57</v>
      </c>
      <c r="C56" s="61">
        <v>15</v>
      </c>
      <c r="D56" s="70" t="s">
        <v>57</v>
      </c>
      <c r="E56" s="61">
        <v>2</v>
      </c>
      <c r="F56" s="70" t="s">
        <v>57</v>
      </c>
      <c r="G56" s="61">
        <v>5</v>
      </c>
      <c r="H56" s="70" t="s">
        <v>57</v>
      </c>
      <c r="I56" s="61">
        <v>3</v>
      </c>
      <c r="J56" s="70" t="s">
        <v>57</v>
      </c>
      <c r="K56" s="61">
        <v>18</v>
      </c>
      <c r="L56" s="70" t="s">
        <v>57</v>
      </c>
      <c r="M56" s="61">
        <v>0</v>
      </c>
      <c r="N56" s="70" t="s">
        <v>57</v>
      </c>
      <c r="O56" s="61">
        <v>0</v>
      </c>
      <c r="P56" s="61"/>
      <c r="Q56" s="61"/>
      <c r="R56" s="70" t="s">
        <v>57</v>
      </c>
      <c r="S56" s="61">
        <v>6</v>
      </c>
      <c r="T56" s="70" t="s">
        <v>57</v>
      </c>
      <c r="U56" s="61">
        <v>2</v>
      </c>
      <c r="V56" s="70" t="s">
        <v>57</v>
      </c>
      <c r="W56" s="64">
        <v>5</v>
      </c>
      <c r="X56" s="71" t="s">
        <v>57</v>
      </c>
      <c r="Y56" s="66">
        <v>56</v>
      </c>
      <c r="Z56" s="72" t="s">
        <v>57</v>
      </c>
      <c r="AA56" s="61">
        <v>168</v>
      </c>
      <c r="AB56" s="72" t="s">
        <v>57</v>
      </c>
      <c r="AC56" s="61">
        <v>466</v>
      </c>
      <c r="AD56" s="67"/>
      <c r="AE56" s="61"/>
      <c r="AF56" s="67">
        <v>393303</v>
      </c>
      <c r="AG56" s="61">
        <v>1273170</v>
      </c>
    </row>
    <row r="57" spans="1:33" ht="12">
      <c r="A57" s="63">
        <v>41479</v>
      </c>
      <c r="B57" s="70" t="s">
        <v>57</v>
      </c>
      <c r="C57" s="61">
        <v>14</v>
      </c>
      <c r="D57" s="70" t="s">
        <v>57</v>
      </c>
      <c r="E57" s="61">
        <v>3</v>
      </c>
      <c r="F57" s="70" t="s">
        <v>57</v>
      </c>
      <c r="G57" s="61">
        <v>5</v>
      </c>
      <c r="H57" s="70" t="s">
        <v>57</v>
      </c>
      <c r="I57" s="61">
        <v>3</v>
      </c>
      <c r="J57" s="70" t="s">
        <v>57</v>
      </c>
      <c r="K57" s="61">
        <v>18</v>
      </c>
      <c r="L57" s="70" t="s">
        <v>57</v>
      </c>
      <c r="M57" s="61">
        <v>0</v>
      </c>
      <c r="N57" s="70" t="s">
        <v>57</v>
      </c>
      <c r="O57" s="61">
        <v>0</v>
      </c>
      <c r="P57" s="61"/>
      <c r="Q57" s="61"/>
      <c r="R57" s="70" t="s">
        <v>57</v>
      </c>
      <c r="S57" s="61">
        <v>6</v>
      </c>
      <c r="T57" s="70" t="s">
        <v>57</v>
      </c>
      <c r="U57" s="61">
        <v>2</v>
      </c>
      <c r="V57" s="70" t="s">
        <v>57</v>
      </c>
      <c r="W57" s="64">
        <v>6</v>
      </c>
      <c r="X57" s="71" t="s">
        <v>57</v>
      </c>
      <c r="Y57" s="66">
        <v>57</v>
      </c>
      <c r="Z57" s="72" t="s">
        <v>57</v>
      </c>
      <c r="AA57" s="61">
        <v>155</v>
      </c>
      <c r="AB57" s="72" t="s">
        <v>57</v>
      </c>
      <c r="AC57" s="61">
        <v>455</v>
      </c>
      <c r="AD57" s="67"/>
      <c r="AE57" s="61"/>
      <c r="AF57" s="67">
        <v>393355</v>
      </c>
      <c r="AG57" s="61">
        <v>1289886</v>
      </c>
    </row>
    <row r="58" spans="1:33" ht="12">
      <c r="A58" s="63">
        <v>41509</v>
      </c>
      <c r="B58" s="70" t="s">
        <v>57</v>
      </c>
      <c r="C58" s="61">
        <v>12</v>
      </c>
      <c r="D58" s="70" t="s">
        <v>57</v>
      </c>
      <c r="E58" s="61">
        <v>4</v>
      </c>
      <c r="F58" s="70" t="s">
        <v>57</v>
      </c>
      <c r="G58" s="61">
        <v>9</v>
      </c>
      <c r="H58" s="70" t="s">
        <v>57</v>
      </c>
      <c r="I58" s="61">
        <v>3</v>
      </c>
      <c r="J58" s="70" t="s">
        <v>57</v>
      </c>
      <c r="K58" s="61">
        <v>17</v>
      </c>
      <c r="L58" s="70" t="s">
        <v>57</v>
      </c>
      <c r="M58" s="61">
        <v>0</v>
      </c>
      <c r="N58" s="70" t="s">
        <v>57</v>
      </c>
      <c r="O58" s="61">
        <v>1</v>
      </c>
      <c r="P58" s="61"/>
      <c r="Q58" s="61"/>
      <c r="R58" s="70" t="s">
        <v>57</v>
      </c>
      <c r="S58" s="61">
        <v>8</v>
      </c>
      <c r="T58" s="70" t="s">
        <v>57</v>
      </c>
      <c r="U58" s="61">
        <v>4</v>
      </c>
      <c r="V58" s="70" t="s">
        <v>57</v>
      </c>
      <c r="W58" s="64">
        <v>6</v>
      </c>
      <c r="X58" s="71" t="s">
        <v>57</v>
      </c>
      <c r="Y58" s="66">
        <v>64</v>
      </c>
      <c r="Z58" s="72" t="s">
        <v>57</v>
      </c>
      <c r="AA58" s="61">
        <v>189</v>
      </c>
      <c r="AB58" s="72" t="s">
        <v>57</v>
      </c>
      <c r="AC58" s="61">
        <v>517</v>
      </c>
      <c r="AD58" s="67"/>
      <c r="AE58" s="61"/>
      <c r="AF58" s="67">
        <v>393354</v>
      </c>
      <c r="AG58" s="61">
        <v>1268092</v>
      </c>
    </row>
    <row r="59" spans="1:33" ht="12">
      <c r="A59" s="63">
        <v>41541</v>
      </c>
      <c r="B59" s="70" t="s">
        <v>57</v>
      </c>
      <c r="C59" s="61">
        <v>12</v>
      </c>
      <c r="D59" s="70" t="s">
        <v>57</v>
      </c>
      <c r="E59" s="61">
        <v>4</v>
      </c>
      <c r="F59" s="70" t="s">
        <v>57</v>
      </c>
      <c r="G59" s="61">
        <v>9</v>
      </c>
      <c r="H59" s="70" t="s">
        <v>57</v>
      </c>
      <c r="I59" s="61">
        <v>3</v>
      </c>
      <c r="J59" s="70" t="s">
        <v>57</v>
      </c>
      <c r="K59" s="61">
        <v>17</v>
      </c>
      <c r="L59" s="70" t="s">
        <v>57</v>
      </c>
      <c r="M59" s="61">
        <v>0</v>
      </c>
      <c r="N59" s="70" t="s">
        <v>57</v>
      </c>
      <c r="O59" s="61">
        <v>1</v>
      </c>
      <c r="P59" s="61"/>
      <c r="Q59" s="61"/>
      <c r="R59" s="70" t="s">
        <v>57</v>
      </c>
      <c r="S59" s="61">
        <v>8</v>
      </c>
      <c r="T59" s="70" t="s">
        <v>57</v>
      </c>
      <c r="U59" s="61">
        <v>4</v>
      </c>
      <c r="V59" s="70" t="s">
        <v>57</v>
      </c>
      <c r="W59" s="64">
        <v>6</v>
      </c>
      <c r="X59" s="71" t="s">
        <v>57</v>
      </c>
      <c r="Y59" s="66">
        <v>64</v>
      </c>
      <c r="Z59" s="72" t="s">
        <v>57</v>
      </c>
      <c r="AA59" s="61">
        <v>189</v>
      </c>
      <c r="AB59" s="72" t="s">
        <v>57</v>
      </c>
      <c r="AC59" s="61">
        <v>517</v>
      </c>
      <c r="AD59" s="67"/>
      <c r="AE59" s="61"/>
      <c r="AF59" s="67">
        <v>393354</v>
      </c>
      <c r="AG59" s="61">
        <v>1268092</v>
      </c>
    </row>
    <row r="60" spans="1:33" ht="12">
      <c r="A60" s="63">
        <v>41571</v>
      </c>
      <c r="B60" s="70" t="s">
        <v>57</v>
      </c>
      <c r="C60" s="61">
        <v>11</v>
      </c>
      <c r="D60" s="70" t="s">
        <v>57</v>
      </c>
      <c r="E60" s="61">
        <v>2</v>
      </c>
      <c r="F60" s="70" t="s">
        <v>57</v>
      </c>
      <c r="G60" s="61">
        <v>10</v>
      </c>
      <c r="H60" s="70" t="s">
        <v>57</v>
      </c>
      <c r="I60" s="61">
        <v>4</v>
      </c>
      <c r="J60" s="70" t="s">
        <v>57</v>
      </c>
      <c r="K60" s="61">
        <v>11</v>
      </c>
      <c r="L60" s="70" t="s">
        <v>57</v>
      </c>
      <c r="M60" s="61">
        <v>0</v>
      </c>
      <c r="N60" s="70" t="s">
        <v>57</v>
      </c>
      <c r="O60" s="61">
        <v>0</v>
      </c>
      <c r="P60" s="61"/>
      <c r="Q60" s="61"/>
      <c r="R60" s="70" t="s">
        <v>57</v>
      </c>
      <c r="S60" s="61">
        <v>4</v>
      </c>
      <c r="T60" s="70" t="s">
        <v>57</v>
      </c>
      <c r="U60" s="61">
        <v>2</v>
      </c>
      <c r="V60" s="70" t="s">
        <v>57</v>
      </c>
      <c r="W60" s="64">
        <v>5</v>
      </c>
      <c r="X60" s="71" t="s">
        <v>57</v>
      </c>
      <c r="Y60" s="66">
        <v>49</v>
      </c>
      <c r="Z60" s="72" t="s">
        <v>57</v>
      </c>
      <c r="AA60" s="61">
        <v>153</v>
      </c>
      <c r="AB60" s="72" t="s">
        <v>57</v>
      </c>
      <c r="AC60" s="61">
        <v>434</v>
      </c>
      <c r="AD60" s="67"/>
      <c r="AE60" s="61"/>
      <c r="AF60" s="67">
        <v>393404</v>
      </c>
      <c r="AG60" s="61">
        <v>1222501</v>
      </c>
    </row>
    <row r="61" spans="1:33" ht="12">
      <c r="A61" s="63">
        <v>41603</v>
      </c>
      <c r="B61" s="70" t="s">
        <v>57</v>
      </c>
      <c r="C61" s="61">
        <v>10</v>
      </c>
      <c r="D61" s="70" t="s">
        <v>57</v>
      </c>
      <c r="E61" s="61">
        <v>4</v>
      </c>
      <c r="F61" s="70" t="s">
        <v>57</v>
      </c>
      <c r="G61" s="61">
        <v>14</v>
      </c>
      <c r="H61" s="70" t="s">
        <v>57</v>
      </c>
      <c r="I61" s="61">
        <v>3</v>
      </c>
      <c r="J61" s="70" t="s">
        <v>57</v>
      </c>
      <c r="K61" s="61">
        <v>12</v>
      </c>
      <c r="L61" s="70" t="s">
        <v>57</v>
      </c>
      <c r="M61" s="61">
        <v>0</v>
      </c>
      <c r="N61" s="70" t="s">
        <v>57</v>
      </c>
      <c r="O61" s="61">
        <v>1</v>
      </c>
      <c r="P61" s="61"/>
      <c r="Q61" s="61"/>
      <c r="R61" s="70" t="s">
        <v>57</v>
      </c>
      <c r="S61" s="61">
        <v>6</v>
      </c>
      <c r="T61" s="70" t="s">
        <v>57</v>
      </c>
      <c r="U61" s="61">
        <v>3</v>
      </c>
      <c r="V61" s="70" t="s">
        <v>57</v>
      </c>
      <c r="W61" s="64">
        <v>4</v>
      </c>
      <c r="X61" s="71" t="s">
        <v>57</v>
      </c>
      <c r="Y61" s="66">
        <v>57</v>
      </c>
      <c r="Z61" s="72" t="s">
        <v>57</v>
      </c>
      <c r="AA61" s="61">
        <v>183</v>
      </c>
      <c r="AB61" s="72" t="s">
        <v>57</v>
      </c>
      <c r="AC61" s="61">
        <v>514</v>
      </c>
      <c r="AD61" s="67"/>
      <c r="AE61" s="61"/>
      <c r="AF61" s="67">
        <v>393397</v>
      </c>
      <c r="AG61" s="61">
        <v>1247678</v>
      </c>
    </row>
    <row r="62" spans="1:33" ht="12">
      <c r="A62" s="63">
        <v>41632</v>
      </c>
      <c r="B62" s="70" t="s">
        <v>57</v>
      </c>
      <c r="C62" s="61">
        <v>9</v>
      </c>
      <c r="D62" s="70" t="s">
        <v>57</v>
      </c>
      <c r="E62" s="61">
        <v>4</v>
      </c>
      <c r="F62" s="70" t="s">
        <v>57</v>
      </c>
      <c r="G62" s="61">
        <v>16</v>
      </c>
      <c r="H62" s="70" t="s">
        <v>57</v>
      </c>
      <c r="I62" s="61">
        <v>4</v>
      </c>
      <c r="J62" s="70" t="s">
        <v>57</v>
      </c>
      <c r="K62" s="61">
        <v>14</v>
      </c>
      <c r="L62" s="70" t="s">
        <v>57</v>
      </c>
      <c r="M62" s="61">
        <v>0</v>
      </c>
      <c r="N62" s="70" t="s">
        <v>57</v>
      </c>
      <c r="O62" s="61">
        <v>1</v>
      </c>
      <c r="P62" s="61"/>
      <c r="Q62" s="61"/>
      <c r="R62" s="70" t="s">
        <v>57</v>
      </c>
      <c r="S62" s="61">
        <v>8</v>
      </c>
      <c r="T62" s="70" t="s">
        <v>57</v>
      </c>
      <c r="U62" s="61">
        <v>5</v>
      </c>
      <c r="V62" s="70" t="s">
        <v>57</v>
      </c>
      <c r="W62" s="64">
        <v>2</v>
      </c>
      <c r="X62" s="71" t="s">
        <v>57</v>
      </c>
      <c r="Y62" s="66">
        <v>63</v>
      </c>
      <c r="Z62" s="72" t="s">
        <v>57</v>
      </c>
      <c r="AA62" s="61">
        <v>192</v>
      </c>
      <c r="AB62" s="72" t="s">
        <v>57</v>
      </c>
      <c r="AC62" s="61">
        <v>519</v>
      </c>
      <c r="AD62" s="67"/>
      <c r="AE62" s="61"/>
      <c r="AF62" s="67">
        <v>393397</v>
      </c>
      <c r="AG62" s="61">
        <v>1249030</v>
      </c>
    </row>
    <row r="63" spans="1:33" ht="12">
      <c r="A63" s="63">
        <v>41663</v>
      </c>
      <c r="B63" s="70" t="s">
        <v>57</v>
      </c>
      <c r="C63" s="61">
        <v>11</v>
      </c>
      <c r="D63" s="70" t="s">
        <v>57</v>
      </c>
      <c r="E63" s="61">
        <v>5</v>
      </c>
      <c r="F63" s="70" t="s">
        <v>57</v>
      </c>
      <c r="G63" s="61">
        <v>9</v>
      </c>
      <c r="H63" s="70" t="s">
        <v>57</v>
      </c>
      <c r="I63" s="61">
        <v>4</v>
      </c>
      <c r="J63" s="70" t="s">
        <v>57</v>
      </c>
      <c r="K63" s="61">
        <v>12</v>
      </c>
      <c r="L63" s="70" t="s">
        <v>57</v>
      </c>
      <c r="M63" s="61">
        <v>0</v>
      </c>
      <c r="N63" s="70" t="s">
        <v>57</v>
      </c>
      <c r="O63" s="61">
        <v>0</v>
      </c>
      <c r="P63" s="61"/>
      <c r="Q63" s="61"/>
      <c r="R63" s="70" t="s">
        <v>57</v>
      </c>
      <c r="S63" s="61">
        <v>6</v>
      </c>
      <c r="T63" s="70" t="s">
        <v>57</v>
      </c>
      <c r="U63" s="61">
        <v>4</v>
      </c>
      <c r="V63" s="70" t="s">
        <v>57</v>
      </c>
      <c r="W63" s="64">
        <v>3</v>
      </c>
      <c r="X63" s="71" t="s">
        <v>57</v>
      </c>
      <c r="Y63" s="66">
        <v>54</v>
      </c>
      <c r="Z63" s="72" t="s">
        <v>57</v>
      </c>
      <c r="AA63" s="61">
        <v>183</v>
      </c>
      <c r="AB63" s="72" t="s">
        <v>57</v>
      </c>
      <c r="AC63" s="61">
        <v>478</v>
      </c>
      <c r="AD63" s="67"/>
      <c r="AE63" s="61"/>
      <c r="AF63" s="67">
        <v>393396</v>
      </c>
      <c r="AG63" s="61">
        <v>1176492</v>
      </c>
    </row>
    <row r="64" spans="1:33" ht="12">
      <c r="A64" s="63">
        <v>41694</v>
      </c>
      <c r="B64" s="70" t="s">
        <v>57</v>
      </c>
      <c r="C64" s="61">
        <v>8</v>
      </c>
      <c r="D64" s="70" t="s">
        <v>57</v>
      </c>
      <c r="E64" s="61">
        <v>5</v>
      </c>
      <c r="F64" s="70" t="s">
        <v>57</v>
      </c>
      <c r="G64" s="61">
        <v>9</v>
      </c>
      <c r="H64" s="70" t="s">
        <v>57</v>
      </c>
      <c r="I64" s="61">
        <v>2</v>
      </c>
      <c r="J64" s="70" t="s">
        <v>57</v>
      </c>
      <c r="K64" s="61">
        <v>6</v>
      </c>
      <c r="L64" s="70" t="s">
        <v>57</v>
      </c>
      <c r="M64" s="61">
        <v>0</v>
      </c>
      <c r="N64" s="70" t="s">
        <v>57</v>
      </c>
      <c r="O64" s="61">
        <v>0</v>
      </c>
      <c r="P64" s="61"/>
      <c r="Q64" s="61"/>
      <c r="R64" s="70" t="s">
        <v>57</v>
      </c>
      <c r="S64" s="61">
        <v>3</v>
      </c>
      <c r="T64" s="70" t="s">
        <v>57</v>
      </c>
      <c r="U64" s="61">
        <v>4</v>
      </c>
      <c r="V64" s="70" t="s">
        <v>57</v>
      </c>
      <c r="W64" s="64">
        <v>3</v>
      </c>
      <c r="X64" s="71" t="s">
        <v>57</v>
      </c>
      <c r="Y64" s="66">
        <v>40</v>
      </c>
      <c r="Z64" s="72" t="s">
        <v>57</v>
      </c>
      <c r="AA64" s="61">
        <v>165</v>
      </c>
      <c r="AB64" s="72" t="s">
        <v>57</v>
      </c>
      <c r="AC64" s="61">
        <v>420</v>
      </c>
      <c r="AD64" s="67"/>
      <c r="AE64" s="61"/>
      <c r="AF64" s="67">
        <v>393396</v>
      </c>
      <c r="AG64" s="61">
        <v>1218309</v>
      </c>
    </row>
    <row r="65" spans="1:33" ht="12">
      <c r="A65" s="63">
        <v>41722</v>
      </c>
      <c r="B65" s="70" t="s">
        <v>57</v>
      </c>
      <c r="C65" s="61">
        <v>8</v>
      </c>
      <c r="D65" s="70" t="s">
        <v>57</v>
      </c>
      <c r="E65" s="61">
        <v>5</v>
      </c>
      <c r="F65" s="70" t="s">
        <v>57</v>
      </c>
      <c r="G65" s="61">
        <v>9</v>
      </c>
      <c r="H65" s="70" t="s">
        <v>57</v>
      </c>
      <c r="I65" s="61">
        <v>2</v>
      </c>
      <c r="J65" s="70" t="s">
        <v>57</v>
      </c>
      <c r="K65" s="61">
        <v>6</v>
      </c>
      <c r="L65" s="70" t="s">
        <v>57</v>
      </c>
      <c r="M65" s="61">
        <v>0</v>
      </c>
      <c r="N65" s="70" t="s">
        <v>57</v>
      </c>
      <c r="O65" s="61">
        <v>0</v>
      </c>
      <c r="P65" s="61"/>
      <c r="Q65" s="61"/>
      <c r="R65" s="70" t="s">
        <v>57</v>
      </c>
      <c r="S65" s="61">
        <v>3</v>
      </c>
      <c r="T65" s="70" t="s">
        <v>57</v>
      </c>
      <c r="U65" s="61">
        <v>4</v>
      </c>
      <c r="V65" s="70" t="s">
        <v>57</v>
      </c>
      <c r="W65" s="64">
        <v>3</v>
      </c>
      <c r="X65" s="71" t="s">
        <v>57</v>
      </c>
      <c r="Y65" s="66">
        <v>40</v>
      </c>
      <c r="Z65" s="72" t="s">
        <v>57</v>
      </c>
      <c r="AA65" s="61">
        <v>165</v>
      </c>
      <c r="AB65" s="72" t="s">
        <v>57</v>
      </c>
      <c r="AC65" s="61">
        <v>419</v>
      </c>
      <c r="AD65" s="67"/>
      <c r="AE65" s="61"/>
      <c r="AF65" s="67">
        <v>393396</v>
      </c>
      <c r="AG65" s="61">
        <v>1187763</v>
      </c>
    </row>
    <row r="66" spans="1:33" ht="12">
      <c r="A66" s="63">
        <v>41753</v>
      </c>
      <c r="B66" s="70" t="s">
        <v>57</v>
      </c>
      <c r="C66" s="61">
        <v>6</v>
      </c>
      <c r="D66" s="70" t="s">
        <v>57</v>
      </c>
      <c r="E66" s="61">
        <v>3</v>
      </c>
      <c r="F66" s="70" t="s">
        <v>57</v>
      </c>
      <c r="G66" s="61">
        <v>3</v>
      </c>
      <c r="H66" s="70" t="s">
        <v>57</v>
      </c>
      <c r="I66" s="61">
        <v>0</v>
      </c>
      <c r="J66" s="70" t="s">
        <v>57</v>
      </c>
      <c r="K66" s="61">
        <v>8</v>
      </c>
      <c r="L66" s="70" t="s">
        <v>57</v>
      </c>
      <c r="M66" s="61">
        <v>0</v>
      </c>
      <c r="N66" s="70" t="s">
        <v>57</v>
      </c>
      <c r="O66" s="61">
        <v>0</v>
      </c>
      <c r="P66" s="61"/>
      <c r="Q66" s="61"/>
      <c r="R66" s="70" t="s">
        <v>57</v>
      </c>
      <c r="S66" s="61">
        <v>5</v>
      </c>
      <c r="T66" s="70" t="s">
        <v>57</v>
      </c>
      <c r="U66" s="61">
        <v>0</v>
      </c>
      <c r="V66" s="70" t="s">
        <v>57</v>
      </c>
      <c r="W66" s="64">
        <v>1</v>
      </c>
      <c r="X66" s="71" t="s">
        <v>57</v>
      </c>
      <c r="Y66" s="66">
        <v>26</v>
      </c>
      <c r="Z66" s="72" t="s">
        <v>57</v>
      </c>
      <c r="AA66" s="61">
        <v>128</v>
      </c>
      <c r="AB66" s="72" t="s">
        <v>57</v>
      </c>
      <c r="AC66" s="61">
        <v>332</v>
      </c>
      <c r="AD66" s="67"/>
      <c r="AE66" s="61"/>
      <c r="AF66" s="67">
        <v>393396</v>
      </c>
      <c r="AG66" s="61">
        <v>1216996</v>
      </c>
    </row>
    <row r="67" spans="1:33" ht="12">
      <c r="A67" s="63">
        <v>41782</v>
      </c>
      <c r="B67" s="70" t="s">
        <v>57</v>
      </c>
      <c r="C67" s="61">
        <v>6</v>
      </c>
      <c r="D67" s="70" t="s">
        <v>57</v>
      </c>
      <c r="E67" s="61">
        <v>4</v>
      </c>
      <c r="F67" s="70" t="s">
        <v>57</v>
      </c>
      <c r="G67" s="61">
        <v>3</v>
      </c>
      <c r="H67" s="70" t="s">
        <v>57</v>
      </c>
      <c r="I67" s="61">
        <v>1</v>
      </c>
      <c r="J67" s="70" t="s">
        <v>57</v>
      </c>
      <c r="K67" s="61">
        <v>7</v>
      </c>
      <c r="L67" s="70" t="s">
        <v>57</v>
      </c>
      <c r="M67" s="61">
        <v>0</v>
      </c>
      <c r="N67" s="70" t="s">
        <v>57</v>
      </c>
      <c r="O67" s="61">
        <v>0</v>
      </c>
      <c r="P67" s="61"/>
      <c r="Q67" s="61"/>
      <c r="R67" s="70" t="s">
        <v>57</v>
      </c>
      <c r="S67" s="61">
        <v>5</v>
      </c>
      <c r="T67" s="70" t="s">
        <v>57</v>
      </c>
      <c r="U67" s="61">
        <v>1</v>
      </c>
      <c r="V67" s="70" t="s">
        <v>57</v>
      </c>
      <c r="W67" s="64">
        <v>1</v>
      </c>
      <c r="X67" s="71" t="s">
        <v>57</v>
      </c>
      <c r="Y67" s="66">
        <v>28</v>
      </c>
      <c r="Z67" s="72" t="s">
        <v>57</v>
      </c>
      <c r="AA67" s="61">
        <v>133</v>
      </c>
      <c r="AB67" s="72" t="s">
        <v>57</v>
      </c>
      <c r="AC67" s="61">
        <v>365</v>
      </c>
      <c r="AD67" s="67"/>
      <c r="AE67" s="61"/>
      <c r="AF67" s="67">
        <v>393272</v>
      </c>
      <c r="AG67" s="61">
        <v>1143160</v>
      </c>
    </row>
    <row r="68" spans="1:33" ht="12">
      <c r="A68" s="63">
        <v>41814</v>
      </c>
      <c r="B68" s="70" t="s">
        <v>57</v>
      </c>
      <c r="C68" s="61">
        <v>6</v>
      </c>
      <c r="D68" s="70" t="s">
        <v>57</v>
      </c>
      <c r="E68" s="61">
        <v>4</v>
      </c>
      <c r="F68" s="70" t="s">
        <v>57</v>
      </c>
      <c r="G68" s="61">
        <v>3</v>
      </c>
      <c r="H68" s="70" t="s">
        <v>57</v>
      </c>
      <c r="I68" s="61">
        <v>1</v>
      </c>
      <c r="J68" s="70" t="s">
        <v>57</v>
      </c>
      <c r="K68" s="61">
        <v>7</v>
      </c>
      <c r="L68" s="70" t="s">
        <v>57</v>
      </c>
      <c r="M68" s="61">
        <v>0</v>
      </c>
      <c r="N68" s="70" t="s">
        <v>57</v>
      </c>
      <c r="O68" s="61">
        <v>0</v>
      </c>
      <c r="P68" s="61"/>
      <c r="Q68" s="61"/>
      <c r="R68" s="70" t="s">
        <v>57</v>
      </c>
      <c r="S68" s="61">
        <v>5</v>
      </c>
      <c r="T68" s="70" t="s">
        <v>57</v>
      </c>
      <c r="U68" s="61">
        <v>0</v>
      </c>
      <c r="V68" s="70" t="s">
        <v>57</v>
      </c>
      <c r="W68" s="64">
        <v>1</v>
      </c>
      <c r="X68" s="71" t="s">
        <v>57</v>
      </c>
      <c r="Y68" s="66">
        <v>27</v>
      </c>
      <c r="Z68" s="72" t="s">
        <v>57</v>
      </c>
      <c r="AA68" s="61">
        <v>133</v>
      </c>
      <c r="AB68" s="72" t="s">
        <v>57</v>
      </c>
      <c r="AC68" s="61">
        <v>365</v>
      </c>
      <c r="AD68" s="67"/>
      <c r="AE68" s="61"/>
      <c r="AF68" s="67">
        <v>393272</v>
      </c>
      <c r="AG68" s="61">
        <v>1143159</v>
      </c>
    </row>
    <row r="69" spans="1:33" ht="12">
      <c r="A69" s="63">
        <v>41844</v>
      </c>
      <c r="B69" s="70" t="s">
        <v>57</v>
      </c>
      <c r="C69" s="61">
        <v>6</v>
      </c>
      <c r="D69" s="70" t="s">
        <v>57</v>
      </c>
      <c r="E69" s="61">
        <v>4</v>
      </c>
      <c r="F69" s="70" t="s">
        <v>57</v>
      </c>
      <c r="G69" s="61">
        <v>3</v>
      </c>
      <c r="H69" s="70" t="s">
        <v>57</v>
      </c>
      <c r="I69" s="61">
        <v>1</v>
      </c>
      <c r="J69" s="70" t="s">
        <v>57</v>
      </c>
      <c r="K69" s="61">
        <v>7</v>
      </c>
      <c r="L69" s="70" t="s">
        <v>57</v>
      </c>
      <c r="M69" s="61">
        <v>0</v>
      </c>
      <c r="N69" s="70" t="s">
        <v>57</v>
      </c>
      <c r="O69" s="61">
        <v>0</v>
      </c>
      <c r="P69" s="61"/>
      <c r="Q69" s="61"/>
      <c r="R69" s="70" t="s">
        <v>57</v>
      </c>
      <c r="S69" s="61">
        <v>5</v>
      </c>
      <c r="T69" s="70" t="s">
        <v>57</v>
      </c>
      <c r="U69" s="61">
        <v>0</v>
      </c>
      <c r="V69" s="70" t="s">
        <v>57</v>
      </c>
      <c r="W69" s="64">
        <v>1</v>
      </c>
      <c r="X69" s="71" t="s">
        <v>57</v>
      </c>
      <c r="Y69" s="66">
        <v>27</v>
      </c>
      <c r="Z69" s="72" t="s">
        <v>57</v>
      </c>
      <c r="AA69" s="61">
        <v>133</v>
      </c>
      <c r="AB69" s="72" t="s">
        <v>57</v>
      </c>
      <c r="AC69" s="61">
        <v>365</v>
      </c>
      <c r="AD69" s="67"/>
      <c r="AE69" s="61"/>
      <c r="AF69" s="67">
        <v>393272</v>
      </c>
      <c r="AG69" s="61">
        <v>1143158</v>
      </c>
    </row>
    <row r="70" spans="1:33" ht="12">
      <c r="A70" s="63">
        <v>41876</v>
      </c>
      <c r="B70" s="70" t="s">
        <v>57</v>
      </c>
      <c r="C70" s="61">
        <v>6</v>
      </c>
      <c r="D70" s="70" t="s">
        <v>57</v>
      </c>
      <c r="E70" s="61">
        <v>4</v>
      </c>
      <c r="F70" s="70" t="s">
        <v>57</v>
      </c>
      <c r="G70" s="61">
        <v>3</v>
      </c>
      <c r="H70" s="70" t="s">
        <v>57</v>
      </c>
      <c r="I70" s="61">
        <v>1</v>
      </c>
      <c r="J70" s="70" t="s">
        <v>57</v>
      </c>
      <c r="K70" s="61">
        <v>7</v>
      </c>
      <c r="L70" s="70" t="s">
        <v>57</v>
      </c>
      <c r="M70" s="61">
        <v>0</v>
      </c>
      <c r="N70" s="70" t="s">
        <v>57</v>
      </c>
      <c r="O70" s="61">
        <v>0</v>
      </c>
      <c r="P70" s="61"/>
      <c r="Q70" s="61"/>
      <c r="R70" s="70" t="s">
        <v>57</v>
      </c>
      <c r="S70" s="61">
        <v>5</v>
      </c>
      <c r="T70" s="70" t="s">
        <v>57</v>
      </c>
      <c r="U70" s="61">
        <v>0</v>
      </c>
      <c r="V70" s="70" t="s">
        <v>57</v>
      </c>
      <c r="W70" s="64">
        <v>1</v>
      </c>
      <c r="X70" s="71" t="s">
        <v>57</v>
      </c>
      <c r="Y70" s="66">
        <v>27</v>
      </c>
      <c r="Z70" s="72" t="s">
        <v>57</v>
      </c>
      <c r="AA70" s="61">
        <v>133</v>
      </c>
      <c r="AB70" s="72" t="s">
        <v>57</v>
      </c>
      <c r="AC70" s="61">
        <v>355</v>
      </c>
      <c r="AD70" s="67"/>
      <c r="AE70" s="61"/>
      <c r="AF70" s="67">
        <v>393272</v>
      </c>
      <c r="AG70" s="61">
        <v>1145157</v>
      </c>
    </row>
    <row r="71" spans="1:33" ht="12">
      <c r="A71" s="63">
        <v>41906</v>
      </c>
      <c r="B71" s="70" t="s">
        <v>57</v>
      </c>
      <c r="C71" s="61">
        <v>6</v>
      </c>
      <c r="D71" s="70" t="s">
        <v>57</v>
      </c>
      <c r="E71" s="61">
        <v>4</v>
      </c>
      <c r="F71" s="70" t="s">
        <v>57</v>
      </c>
      <c r="G71" s="61">
        <v>3</v>
      </c>
      <c r="H71" s="70" t="s">
        <v>57</v>
      </c>
      <c r="I71" s="61">
        <v>1</v>
      </c>
      <c r="J71" s="70" t="s">
        <v>57</v>
      </c>
      <c r="K71" s="61">
        <v>7</v>
      </c>
      <c r="L71" s="70" t="s">
        <v>57</v>
      </c>
      <c r="M71" s="61">
        <v>0</v>
      </c>
      <c r="N71" s="70" t="s">
        <v>57</v>
      </c>
      <c r="O71" s="61">
        <v>0</v>
      </c>
      <c r="P71" s="61"/>
      <c r="Q71" s="61"/>
      <c r="R71" s="70" t="s">
        <v>57</v>
      </c>
      <c r="S71" s="61">
        <v>5</v>
      </c>
      <c r="T71" s="70" t="s">
        <v>57</v>
      </c>
      <c r="U71" s="61">
        <v>0</v>
      </c>
      <c r="V71" s="70" t="s">
        <v>57</v>
      </c>
      <c r="W71" s="64">
        <v>1</v>
      </c>
      <c r="X71" s="71" t="s">
        <v>57</v>
      </c>
      <c r="Y71" s="66">
        <v>27</v>
      </c>
      <c r="Z71" s="72" t="s">
        <v>57</v>
      </c>
      <c r="AA71" s="61">
        <v>133</v>
      </c>
      <c r="AB71" s="72" t="s">
        <v>57</v>
      </c>
      <c r="AC71" s="61">
        <v>365</v>
      </c>
      <c r="AD71" s="67"/>
      <c r="AE71" s="61"/>
      <c r="AF71" s="67">
        <v>393272</v>
      </c>
      <c r="AG71" s="61">
        <v>1145155</v>
      </c>
    </row>
    <row r="72" spans="1:33" ht="12">
      <c r="A72" s="63">
        <v>41936</v>
      </c>
      <c r="B72" s="70" t="s">
        <v>57</v>
      </c>
      <c r="C72" s="61">
        <v>5</v>
      </c>
      <c r="D72" s="70" t="s">
        <v>57</v>
      </c>
      <c r="E72" s="61">
        <v>5</v>
      </c>
      <c r="F72" s="70" t="s">
        <v>57</v>
      </c>
      <c r="G72" s="61">
        <v>7</v>
      </c>
      <c r="H72" s="70" t="s">
        <v>57</v>
      </c>
      <c r="I72" s="61">
        <v>3</v>
      </c>
      <c r="J72" s="70" t="s">
        <v>57</v>
      </c>
      <c r="K72" s="61">
        <v>17</v>
      </c>
      <c r="L72" s="70" t="s">
        <v>57</v>
      </c>
      <c r="M72" s="61">
        <v>0</v>
      </c>
      <c r="N72" s="70" t="s">
        <v>57</v>
      </c>
      <c r="O72" s="61">
        <v>1</v>
      </c>
      <c r="P72" s="61"/>
      <c r="Q72" s="61"/>
      <c r="R72" s="70" t="s">
        <v>57</v>
      </c>
      <c r="S72" s="61">
        <v>4</v>
      </c>
      <c r="T72" s="70" t="s">
        <v>57</v>
      </c>
      <c r="U72" s="61">
        <v>1</v>
      </c>
      <c r="V72" s="70" t="s">
        <v>57</v>
      </c>
      <c r="W72" s="64">
        <v>5</v>
      </c>
      <c r="X72" s="71" t="s">
        <v>57</v>
      </c>
      <c r="Y72" s="66">
        <v>48</v>
      </c>
      <c r="Z72" s="72" t="s">
        <v>57</v>
      </c>
      <c r="AA72" s="61">
        <v>156</v>
      </c>
      <c r="AB72" s="72" t="s">
        <v>57</v>
      </c>
      <c r="AC72" s="61">
        <v>452</v>
      </c>
      <c r="AD72" s="67"/>
      <c r="AE72" s="61"/>
      <c r="AF72" s="67">
        <v>393272</v>
      </c>
      <c r="AG72" s="61">
        <v>1128494</v>
      </c>
    </row>
    <row r="73" spans="1:33" ht="12">
      <c r="A73" s="63">
        <v>41968</v>
      </c>
      <c r="B73" s="70" t="s">
        <v>57</v>
      </c>
      <c r="C73" s="61">
        <v>5</v>
      </c>
      <c r="D73" s="70" t="s">
        <v>57</v>
      </c>
      <c r="E73" s="61">
        <v>7</v>
      </c>
      <c r="F73" s="70" t="s">
        <v>57</v>
      </c>
      <c r="G73" s="61">
        <v>8</v>
      </c>
      <c r="H73" s="70" t="s">
        <v>57</v>
      </c>
      <c r="I73" s="61">
        <v>5</v>
      </c>
      <c r="J73" s="70" t="s">
        <v>57</v>
      </c>
      <c r="K73" s="61">
        <v>17</v>
      </c>
      <c r="L73" s="70" t="s">
        <v>57</v>
      </c>
      <c r="M73" s="61">
        <v>0</v>
      </c>
      <c r="N73" s="70" t="s">
        <v>57</v>
      </c>
      <c r="O73" s="61">
        <v>1</v>
      </c>
      <c r="P73" s="61"/>
      <c r="Q73" s="61"/>
      <c r="R73" s="70" t="s">
        <v>57</v>
      </c>
      <c r="S73" s="61">
        <v>9</v>
      </c>
      <c r="T73" s="70" t="s">
        <v>57</v>
      </c>
      <c r="U73" s="61">
        <v>1</v>
      </c>
      <c r="V73" s="70" t="s">
        <v>57</v>
      </c>
      <c r="W73" s="64">
        <v>6</v>
      </c>
      <c r="X73" s="71" t="s">
        <v>57</v>
      </c>
      <c r="Y73" s="66">
        <v>59</v>
      </c>
      <c r="Z73" s="72" t="s">
        <v>57</v>
      </c>
      <c r="AA73" s="61">
        <v>174</v>
      </c>
      <c r="AB73" s="72" t="s">
        <v>57</v>
      </c>
      <c r="AC73" s="61">
        <v>503</v>
      </c>
      <c r="AD73" s="67"/>
      <c r="AE73" s="61"/>
      <c r="AF73" s="67">
        <v>393272</v>
      </c>
      <c r="AG73" s="61">
        <v>1164829</v>
      </c>
    </row>
    <row r="74" spans="1:33" ht="12">
      <c r="A74" s="63">
        <v>41997</v>
      </c>
      <c r="B74" s="70" t="s">
        <v>57</v>
      </c>
      <c r="C74" s="61">
        <v>50</v>
      </c>
      <c r="D74" s="70" t="s">
        <v>57</v>
      </c>
      <c r="E74" s="61">
        <v>25</v>
      </c>
      <c r="F74" s="70" t="s">
        <v>57</v>
      </c>
      <c r="G74" s="61">
        <v>41</v>
      </c>
      <c r="H74" s="70" t="s">
        <v>57</v>
      </c>
      <c r="I74" s="61">
        <v>25</v>
      </c>
      <c r="J74" s="70" t="s">
        <v>57</v>
      </c>
      <c r="K74" s="61">
        <v>52</v>
      </c>
      <c r="L74" s="70" t="s">
        <v>57</v>
      </c>
      <c r="M74" s="61">
        <v>0</v>
      </c>
      <c r="N74" s="70" t="s">
        <v>57</v>
      </c>
      <c r="O74" s="61">
        <v>5</v>
      </c>
      <c r="P74" s="61"/>
      <c r="Q74" s="61"/>
      <c r="R74" s="70" t="s">
        <v>57</v>
      </c>
      <c r="S74" s="61">
        <v>40</v>
      </c>
      <c r="T74" s="70" t="s">
        <v>57</v>
      </c>
      <c r="U74" s="61">
        <v>17</v>
      </c>
      <c r="V74" s="70" t="s">
        <v>57</v>
      </c>
      <c r="W74" s="64">
        <v>25</v>
      </c>
      <c r="X74" s="71" t="s">
        <v>57</v>
      </c>
      <c r="Y74" s="66">
        <v>280</v>
      </c>
      <c r="Z74" s="72" t="s">
        <v>57</v>
      </c>
      <c r="AA74" s="61">
        <v>703</v>
      </c>
      <c r="AB74" s="72" t="s">
        <v>57</v>
      </c>
      <c r="AC74" s="61">
        <v>2096</v>
      </c>
      <c r="AD74" s="67"/>
      <c r="AE74" s="61"/>
      <c r="AF74" s="72"/>
      <c r="AG74" s="72"/>
    </row>
    <row r="75" spans="1:33" ht="12">
      <c r="A75" s="63">
        <v>42027</v>
      </c>
      <c r="B75" s="70" t="s">
        <v>57</v>
      </c>
      <c r="C75" s="61">
        <v>50</v>
      </c>
      <c r="D75" s="70" t="s">
        <v>57</v>
      </c>
      <c r="E75" s="61">
        <v>25</v>
      </c>
      <c r="F75" s="70" t="s">
        <v>57</v>
      </c>
      <c r="G75" s="61">
        <v>41</v>
      </c>
      <c r="H75" s="70" t="s">
        <v>57</v>
      </c>
      <c r="I75" s="61">
        <v>25</v>
      </c>
      <c r="J75" s="70" t="s">
        <v>57</v>
      </c>
      <c r="K75" s="61">
        <v>76</v>
      </c>
      <c r="L75" s="70" t="s">
        <v>57</v>
      </c>
      <c r="M75" s="61">
        <v>0</v>
      </c>
      <c r="N75" s="70" t="s">
        <v>57</v>
      </c>
      <c r="O75" s="61">
        <v>5</v>
      </c>
      <c r="P75" s="61"/>
      <c r="Q75" s="61"/>
      <c r="R75" s="70" t="s">
        <v>57</v>
      </c>
      <c r="S75" s="61">
        <v>45</v>
      </c>
      <c r="T75" s="70" t="s">
        <v>57</v>
      </c>
      <c r="U75" s="61">
        <v>17</v>
      </c>
      <c r="V75" s="70" t="s">
        <v>57</v>
      </c>
      <c r="W75" s="64">
        <v>25</v>
      </c>
      <c r="X75" s="73" t="s">
        <v>57</v>
      </c>
      <c r="Y75" s="74">
        <v>309</v>
      </c>
      <c r="Z75" s="72" t="s">
        <v>57</v>
      </c>
      <c r="AA75" s="61">
        <v>697</v>
      </c>
      <c r="AB75" s="72" t="s">
        <v>57</v>
      </c>
      <c r="AC75" s="61">
        <v>2086</v>
      </c>
      <c r="AD75" s="67"/>
      <c r="AE75" s="61"/>
      <c r="AF75" s="72"/>
      <c r="AG75" s="72"/>
    </row>
    <row r="76" spans="1:33" ht="12">
      <c r="A76" s="63">
        <v>42059</v>
      </c>
      <c r="B76" s="70" t="s">
        <v>57</v>
      </c>
      <c r="C76" s="61">
        <v>53</v>
      </c>
      <c r="D76" s="70" t="s">
        <v>57</v>
      </c>
      <c r="E76" s="61">
        <v>26</v>
      </c>
      <c r="F76" s="70" t="s">
        <v>57</v>
      </c>
      <c r="G76" s="61">
        <v>43</v>
      </c>
      <c r="H76" s="70" t="s">
        <v>57</v>
      </c>
      <c r="I76" s="61">
        <v>25</v>
      </c>
      <c r="J76" s="70" t="s">
        <v>57</v>
      </c>
      <c r="K76" s="61">
        <v>78</v>
      </c>
      <c r="L76" s="70" t="s">
        <v>57</v>
      </c>
      <c r="M76" s="61">
        <v>0</v>
      </c>
      <c r="N76" s="70" t="s">
        <v>57</v>
      </c>
      <c r="O76" s="61">
        <v>5</v>
      </c>
      <c r="P76" s="61"/>
      <c r="Q76" s="61"/>
      <c r="R76" s="70" t="s">
        <v>57</v>
      </c>
      <c r="S76" s="61">
        <v>49</v>
      </c>
      <c r="T76" s="70" t="s">
        <v>57</v>
      </c>
      <c r="U76" s="61">
        <v>25</v>
      </c>
      <c r="V76" s="70" t="s">
        <v>57</v>
      </c>
      <c r="W76" s="64">
        <v>25</v>
      </c>
      <c r="X76" s="73" t="s">
        <v>57</v>
      </c>
      <c r="Y76" s="74">
        <v>329</v>
      </c>
      <c r="Z76" s="72" t="s">
        <v>57</v>
      </c>
      <c r="AA76" s="61">
        <v>703</v>
      </c>
      <c r="AB76" s="72" t="s">
        <v>57</v>
      </c>
      <c r="AC76" s="61">
        <v>1893</v>
      </c>
      <c r="AD76" s="67"/>
      <c r="AE76" s="61"/>
      <c r="AF76" s="72"/>
      <c r="AG76" s="72"/>
    </row>
    <row r="77" spans="1:33" ht="12">
      <c r="A77" s="63">
        <v>42088</v>
      </c>
      <c r="B77" s="70" t="s">
        <v>57</v>
      </c>
      <c r="C77" s="61">
        <v>54</v>
      </c>
      <c r="D77" s="70" t="s">
        <v>57</v>
      </c>
      <c r="E77" s="61">
        <v>28</v>
      </c>
      <c r="F77" s="70" t="s">
        <v>57</v>
      </c>
      <c r="G77" s="61">
        <v>45</v>
      </c>
      <c r="H77" s="70" t="s">
        <v>57</v>
      </c>
      <c r="I77" s="61">
        <v>25</v>
      </c>
      <c r="J77" s="70" t="s">
        <v>57</v>
      </c>
      <c r="K77" s="61">
        <v>79</v>
      </c>
      <c r="L77" s="70" t="s">
        <v>57</v>
      </c>
      <c r="M77" s="61">
        <v>0</v>
      </c>
      <c r="N77" s="70" t="s">
        <v>57</v>
      </c>
      <c r="O77" s="61">
        <v>5</v>
      </c>
      <c r="P77" s="61"/>
      <c r="Q77" s="61"/>
      <c r="R77" s="70" t="s">
        <v>57</v>
      </c>
      <c r="S77" s="61">
        <v>50</v>
      </c>
      <c r="T77" s="70" t="s">
        <v>57</v>
      </c>
      <c r="U77" s="61">
        <v>17</v>
      </c>
      <c r="V77" s="70" t="s">
        <v>57</v>
      </c>
      <c r="W77" s="64">
        <v>25</v>
      </c>
      <c r="X77" s="73" t="s">
        <v>57</v>
      </c>
      <c r="Y77" s="74">
        <v>328</v>
      </c>
      <c r="Z77" s="72" t="s">
        <v>57</v>
      </c>
      <c r="AA77" s="61">
        <v>703</v>
      </c>
      <c r="AB77" s="72" t="s">
        <v>57</v>
      </c>
      <c r="AC77" s="61">
        <v>1893</v>
      </c>
      <c r="AD77" s="67"/>
      <c r="AE77" s="61"/>
      <c r="AF77" s="72"/>
      <c r="AG77" s="72"/>
    </row>
    <row r="78" spans="1:33" ht="12">
      <c r="A78" s="63">
        <v>42118</v>
      </c>
      <c r="B78" s="70" t="s">
        <v>57</v>
      </c>
      <c r="C78" s="61">
        <v>54</v>
      </c>
      <c r="D78" s="70" t="s">
        <v>57</v>
      </c>
      <c r="E78" s="61">
        <v>25</v>
      </c>
      <c r="F78" s="70" t="s">
        <v>57</v>
      </c>
      <c r="G78" s="61">
        <v>47</v>
      </c>
      <c r="H78" s="70" t="s">
        <v>57</v>
      </c>
      <c r="I78" s="61">
        <v>25</v>
      </c>
      <c r="J78" s="70" t="s">
        <v>57</v>
      </c>
      <c r="K78" s="61">
        <v>83</v>
      </c>
      <c r="L78" s="70" t="s">
        <v>57</v>
      </c>
      <c r="M78" s="61">
        <v>0</v>
      </c>
      <c r="N78" s="70" t="s">
        <v>57</v>
      </c>
      <c r="O78" s="61">
        <v>5</v>
      </c>
      <c r="P78" s="61"/>
      <c r="Q78" s="61"/>
      <c r="R78" s="70" t="s">
        <v>57</v>
      </c>
      <c r="S78" s="61">
        <v>51</v>
      </c>
      <c r="T78" s="70" t="s">
        <v>57</v>
      </c>
      <c r="U78" s="61">
        <v>20</v>
      </c>
      <c r="V78" s="70" t="s">
        <v>57</v>
      </c>
      <c r="W78" s="64">
        <v>25</v>
      </c>
      <c r="X78" s="73" t="s">
        <v>57</v>
      </c>
      <c r="Y78" s="74">
        <v>335</v>
      </c>
      <c r="Z78" s="72" t="s">
        <v>57</v>
      </c>
      <c r="AA78" s="61">
        <v>703</v>
      </c>
      <c r="AB78" s="72" t="s">
        <v>57</v>
      </c>
      <c r="AC78" s="61">
        <v>2096</v>
      </c>
      <c r="AD78" s="67"/>
      <c r="AE78" s="61"/>
      <c r="AF78" s="72"/>
      <c r="AG78" s="72"/>
    </row>
    <row r="79" spans="1:33" ht="12">
      <c r="A79" s="63">
        <v>42153</v>
      </c>
      <c r="B79" s="70" t="s">
        <v>57</v>
      </c>
      <c r="C79" s="61">
        <v>55</v>
      </c>
      <c r="D79" s="70" t="s">
        <v>57</v>
      </c>
      <c r="E79" s="61">
        <v>30</v>
      </c>
      <c r="F79" s="70" t="s">
        <v>57</v>
      </c>
      <c r="G79" s="61">
        <v>50</v>
      </c>
      <c r="H79" s="70" t="s">
        <v>57</v>
      </c>
      <c r="I79" s="61">
        <v>25</v>
      </c>
      <c r="J79" s="70" t="s">
        <v>57</v>
      </c>
      <c r="K79" s="61">
        <v>90</v>
      </c>
      <c r="L79" s="70" t="s">
        <v>57</v>
      </c>
      <c r="M79" s="61">
        <v>0</v>
      </c>
      <c r="N79" s="70" t="s">
        <v>57</v>
      </c>
      <c r="O79" s="61">
        <v>5</v>
      </c>
      <c r="P79" s="61"/>
      <c r="Q79" s="61"/>
      <c r="R79" s="70" t="s">
        <v>57</v>
      </c>
      <c r="S79" s="61">
        <v>51</v>
      </c>
      <c r="T79" s="70" t="s">
        <v>57</v>
      </c>
      <c r="U79" s="61">
        <v>21</v>
      </c>
      <c r="V79" s="70" t="s">
        <v>57</v>
      </c>
      <c r="W79" s="64">
        <v>25</v>
      </c>
      <c r="X79" s="73" t="s">
        <v>57</v>
      </c>
      <c r="Y79" s="74">
        <v>352</v>
      </c>
      <c r="Z79" s="72" t="s">
        <v>57</v>
      </c>
      <c r="AA79" s="61">
        <v>703</v>
      </c>
      <c r="AB79" s="72" t="s">
        <v>57</v>
      </c>
      <c r="AC79" s="61">
        <v>2096</v>
      </c>
      <c r="AD79" s="67"/>
      <c r="AE79" s="61"/>
      <c r="AF79" s="72"/>
      <c r="AG79" s="72"/>
    </row>
    <row r="80" spans="1:33" ht="12">
      <c r="A80" s="63">
        <v>42179</v>
      </c>
      <c r="B80" s="70" t="s">
        <v>57</v>
      </c>
      <c r="C80" s="61">
        <v>56</v>
      </c>
      <c r="D80" s="70" t="s">
        <v>57</v>
      </c>
      <c r="E80" s="61">
        <v>30</v>
      </c>
      <c r="F80" s="70" t="s">
        <v>57</v>
      </c>
      <c r="G80" s="61">
        <v>50</v>
      </c>
      <c r="H80" s="70" t="s">
        <v>57</v>
      </c>
      <c r="I80" s="61">
        <v>25</v>
      </c>
      <c r="J80" s="70" t="s">
        <v>57</v>
      </c>
      <c r="K80" s="61">
        <v>93</v>
      </c>
      <c r="L80" s="70" t="s">
        <v>57</v>
      </c>
      <c r="M80" s="61">
        <v>0</v>
      </c>
      <c r="N80" s="70" t="s">
        <v>57</v>
      </c>
      <c r="O80" s="61">
        <v>5</v>
      </c>
      <c r="P80" s="61"/>
      <c r="Q80" s="61"/>
      <c r="R80" s="70" t="s">
        <v>57</v>
      </c>
      <c r="S80" s="61">
        <v>51</v>
      </c>
      <c r="T80" s="70" t="s">
        <v>57</v>
      </c>
      <c r="U80" s="61">
        <v>25</v>
      </c>
      <c r="V80" s="70" t="s">
        <v>57</v>
      </c>
      <c r="W80" s="64">
        <v>39</v>
      </c>
      <c r="X80" s="73" t="s">
        <v>57</v>
      </c>
      <c r="Y80" s="74">
        <v>374</v>
      </c>
      <c r="Z80" s="72" t="s">
        <v>57</v>
      </c>
      <c r="AA80" s="61">
        <v>703</v>
      </c>
      <c r="AB80" s="72" t="s">
        <v>57</v>
      </c>
      <c r="AC80" s="61">
        <v>1893</v>
      </c>
      <c r="AD80" s="67"/>
      <c r="AE80" s="61"/>
      <c r="AF80" s="72"/>
      <c r="AG80" s="72"/>
    </row>
    <row r="81" spans="1:33" ht="12">
      <c r="A81" s="63">
        <v>42209</v>
      </c>
      <c r="B81" s="70" t="s">
        <v>57</v>
      </c>
      <c r="C81" s="61">
        <v>57</v>
      </c>
      <c r="D81" s="70" t="s">
        <v>57</v>
      </c>
      <c r="E81" s="61">
        <v>25</v>
      </c>
      <c r="F81" s="70" t="s">
        <v>57</v>
      </c>
      <c r="G81" s="61">
        <v>50</v>
      </c>
      <c r="H81" s="70" t="s">
        <v>57</v>
      </c>
      <c r="I81" s="61">
        <v>25</v>
      </c>
      <c r="J81" s="70" t="s">
        <v>57</v>
      </c>
      <c r="K81" s="61">
        <v>95</v>
      </c>
      <c r="L81" s="70" t="s">
        <v>57</v>
      </c>
      <c r="M81" s="61">
        <v>0</v>
      </c>
      <c r="N81" s="70" t="s">
        <v>57</v>
      </c>
      <c r="O81" s="61">
        <v>5</v>
      </c>
      <c r="P81" s="61"/>
      <c r="Q81" s="61"/>
      <c r="R81" s="70" t="s">
        <v>57</v>
      </c>
      <c r="S81" s="61">
        <v>51</v>
      </c>
      <c r="T81" s="70" t="s">
        <v>57</v>
      </c>
      <c r="U81" s="61">
        <v>22</v>
      </c>
      <c r="V81" s="70" t="s">
        <v>57</v>
      </c>
      <c r="W81" s="64">
        <v>25</v>
      </c>
      <c r="X81" s="73" t="s">
        <v>57</v>
      </c>
      <c r="Y81" s="74">
        <v>355</v>
      </c>
      <c r="Z81" s="72" t="s">
        <v>57</v>
      </c>
      <c r="AA81" s="61">
        <v>703</v>
      </c>
      <c r="AB81" s="72" t="s">
        <v>57</v>
      </c>
      <c r="AC81" s="61">
        <v>1893</v>
      </c>
      <c r="AD81" s="67"/>
      <c r="AE81" s="61"/>
      <c r="AF81" s="72"/>
      <c r="AG81" s="72"/>
    </row>
    <row r="82" spans="1:33" ht="12">
      <c r="A82" s="63">
        <v>42240</v>
      </c>
      <c r="B82" s="70" t="s">
        <v>57</v>
      </c>
      <c r="C82" s="61">
        <v>57</v>
      </c>
      <c r="D82" s="70" t="s">
        <v>57</v>
      </c>
      <c r="E82" s="61">
        <v>31</v>
      </c>
      <c r="F82" s="70" t="s">
        <v>57</v>
      </c>
      <c r="G82" s="61">
        <v>50</v>
      </c>
      <c r="H82" s="70" t="s">
        <v>57</v>
      </c>
      <c r="I82" s="61">
        <v>25</v>
      </c>
      <c r="J82" s="70" t="s">
        <v>57</v>
      </c>
      <c r="K82" s="61">
        <v>96</v>
      </c>
      <c r="L82" s="70" t="s">
        <v>57</v>
      </c>
      <c r="M82" s="61">
        <v>0</v>
      </c>
      <c r="N82" s="70" t="s">
        <v>57</v>
      </c>
      <c r="O82" s="61">
        <v>5</v>
      </c>
      <c r="P82" s="61"/>
      <c r="Q82" s="61"/>
      <c r="R82" s="70" t="s">
        <v>57</v>
      </c>
      <c r="S82" s="61">
        <v>51</v>
      </c>
      <c r="T82" s="70" t="s">
        <v>57</v>
      </c>
      <c r="U82" s="61">
        <v>23</v>
      </c>
      <c r="V82" s="70" t="s">
        <v>57</v>
      </c>
      <c r="W82" s="64">
        <v>25</v>
      </c>
      <c r="X82" s="73" t="s">
        <v>57</v>
      </c>
      <c r="Y82" s="74">
        <v>363</v>
      </c>
      <c r="Z82" s="72" t="s">
        <v>57</v>
      </c>
      <c r="AA82" s="61">
        <v>703</v>
      </c>
      <c r="AB82" s="72" t="s">
        <v>57</v>
      </c>
      <c r="AC82" s="61">
        <v>1893</v>
      </c>
      <c r="AD82" s="67"/>
      <c r="AE82" s="61"/>
      <c r="AF82" s="72"/>
      <c r="AG82" s="72"/>
    </row>
    <row r="83" spans="1:33" ht="12">
      <c r="A83" s="63">
        <v>42271</v>
      </c>
      <c r="B83" s="70" t="s">
        <v>57</v>
      </c>
      <c r="C83" s="61">
        <v>57</v>
      </c>
      <c r="D83" s="70" t="s">
        <v>57</v>
      </c>
      <c r="E83" s="61">
        <v>25</v>
      </c>
      <c r="F83" s="70" t="s">
        <v>57</v>
      </c>
      <c r="G83" s="61">
        <v>50</v>
      </c>
      <c r="H83" s="70" t="s">
        <v>57</v>
      </c>
      <c r="I83" s="61">
        <v>25</v>
      </c>
      <c r="J83" s="70" t="s">
        <v>57</v>
      </c>
      <c r="K83" s="61">
        <v>99</v>
      </c>
      <c r="L83" s="70" t="s">
        <v>57</v>
      </c>
      <c r="M83" s="61">
        <v>0</v>
      </c>
      <c r="N83" s="70" t="s">
        <v>57</v>
      </c>
      <c r="O83" s="61">
        <v>5</v>
      </c>
      <c r="P83" s="61"/>
      <c r="Q83" s="61"/>
      <c r="R83" s="70" t="s">
        <v>57</v>
      </c>
      <c r="S83" s="61">
        <v>51</v>
      </c>
      <c r="T83" s="70" t="s">
        <v>57</v>
      </c>
      <c r="U83" s="61">
        <v>24</v>
      </c>
      <c r="V83" s="70" t="s">
        <v>57</v>
      </c>
      <c r="W83" s="64">
        <v>25</v>
      </c>
      <c r="X83" s="73" t="s">
        <v>57</v>
      </c>
      <c r="Y83" s="74">
        <v>361</v>
      </c>
      <c r="Z83" s="72" t="s">
        <v>57</v>
      </c>
      <c r="AA83" s="61">
        <v>703</v>
      </c>
      <c r="AB83" s="72" t="s">
        <v>57</v>
      </c>
      <c r="AC83" s="61">
        <v>1893</v>
      </c>
      <c r="AD83" s="67"/>
      <c r="AE83" s="61"/>
      <c r="AF83" s="72"/>
      <c r="AG83" s="72"/>
    </row>
    <row r="84" spans="1:33" ht="12">
      <c r="A84" s="63">
        <v>42303</v>
      </c>
      <c r="B84" s="70" t="s">
        <v>57</v>
      </c>
      <c r="C84" s="61">
        <v>57</v>
      </c>
      <c r="D84" s="70" t="s">
        <v>57</v>
      </c>
      <c r="E84" s="61">
        <v>25</v>
      </c>
      <c r="F84" s="70" t="s">
        <v>57</v>
      </c>
      <c r="G84" s="61">
        <v>50</v>
      </c>
      <c r="H84" s="70" t="s">
        <v>57</v>
      </c>
      <c r="I84" s="61">
        <v>25</v>
      </c>
      <c r="J84" s="70" t="s">
        <v>57</v>
      </c>
      <c r="K84" s="61">
        <v>100</v>
      </c>
      <c r="L84" s="70" t="s">
        <v>57</v>
      </c>
      <c r="M84" s="61">
        <v>0</v>
      </c>
      <c r="N84" s="70" t="s">
        <v>57</v>
      </c>
      <c r="O84" s="61">
        <v>5</v>
      </c>
      <c r="P84" s="61"/>
      <c r="Q84" s="61"/>
      <c r="R84" s="70" t="s">
        <v>57</v>
      </c>
      <c r="S84" s="61">
        <v>51</v>
      </c>
      <c r="T84" s="70" t="s">
        <v>57</v>
      </c>
      <c r="U84" s="61">
        <v>24</v>
      </c>
      <c r="V84" s="70" t="s">
        <v>57</v>
      </c>
      <c r="W84" s="64">
        <v>25</v>
      </c>
      <c r="X84" s="73" t="s">
        <v>57</v>
      </c>
      <c r="Y84" s="74">
        <v>362</v>
      </c>
      <c r="Z84" s="72" t="s">
        <v>57</v>
      </c>
      <c r="AA84" s="61">
        <v>703</v>
      </c>
      <c r="AB84" s="72" t="s">
        <v>57</v>
      </c>
      <c r="AC84" s="61">
        <v>1893</v>
      </c>
      <c r="AD84" s="67"/>
      <c r="AE84" s="61"/>
      <c r="AF84" s="72"/>
      <c r="AG84" s="72"/>
    </row>
    <row r="85" spans="1:33" ht="12">
      <c r="A85" s="75">
        <v>42332</v>
      </c>
      <c r="B85" s="76" t="s">
        <v>57</v>
      </c>
      <c r="C85" s="76">
        <v>57</v>
      </c>
      <c r="D85" s="76" t="s">
        <v>57</v>
      </c>
      <c r="E85" s="76">
        <v>25</v>
      </c>
      <c r="F85" s="76" t="s">
        <v>57</v>
      </c>
      <c r="G85" s="76">
        <v>50</v>
      </c>
      <c r="H85" s="76" t="s">
        <v>57</v>
      </c>
      <c r="I85" s="76">
        <v>25</v>
      </c>
      <c r="J85" s="76" t="s">
        <v>57</v>
      </c>
      <c r="K85" s="76">
        <v>100</v>
      </c>
      <c r="L85" s="76" t="s">
        <v>57</v>
      </c>
      <c r="M85" s="76">
        <v>0</v>
      </c>
      <c r="N85" s="76" t="s">
        <v>57</v>
      </c>
      <c r="O85" s="76">
        <v>5</v>
      </c>
      <c r="P85" s="76"/>
      <c r="Q85" s="76"/>
      <c r="R85" s="76" t="s">
        <v>57</v>
      </c>
      <c r="S85" s="76">
        <v>51</v>
      </c>
      <c r="T85" s="76" t="s">
        <v>57</v>
      </c>
      <c r="U85" s="76">
        <v>25</v>
      </c>
      <c r="V85" s="76" t="s">
        <v>57</v>
      </c>
      <c r="W85" s="77">
        <v>25</v>
      </c>
      <c r="X85" s="78" t="s">
        <v>57</v>
      </c>
      <c r="Y85" s="79">
        <v>363</v>
      </c>
      <c r="Z85" s="80" t="s">
        <v>57</v>
      </c>
      <c r="AA85" s="76">
        <v>703</v>
      </c>
      <c r="AB85" s="80" t="s">
        <v>57</v>
      </c>
      <c r="AC85" s="76">
        <v>1893</v>
      </c>
      <c r="AD85" s="80"/>
      <c r="AE85" s="76"/>
      <c r="AF85" s="80"/>
      <c r="AG85" s="76"/>
    </row>
    <row r="86" spans="1:33" ht="12">
      <c r="A86" s="63">
        <v>42362</v>
      </c>
      <c r="B86" s="61" t="s">
        <v>57</v>
      </c>
      <c r="C86" s="61">
        <v>57</v>
      </c>
      <c r="D86" s="61" t="s">
        <v>57</v>
      </c>
      <c r="E86" s="61">
        <v>25</v>
      </c>
      <c r="F86" s="61" t="s">
        <v>57</v>
      </c>
      <c r="G86" s="61">
        <v>50</v>
      </c>
      <c r="H86" s="61" t="s">
        <v>57</v>
      </c>
      <c r="I86" s="61">
        <v>25</v>
      </c>
      <c r="J86" s="61" t="s">
        <v>57</v>
      </c>
      <c r="K86" s="61">
        <v>100</v>
      </c>
      <c r="L86" s="61" t="s">
        <v>57</v>
      </c>
      <c r="M86" s="61">
        <v>0</v>
      </c>
      <c r="N86" s="61" t="s">
        <v>57</v>
      </c>
      <c r="O86" s="61">
        <v>5</v>
      </c>
      <c r="P86" s="61"/>
      <c r="Q86" s="61"/>
      <c r="R86" s="61" t="s">
        <v>57</v>
      </c>
      <c r="S86" s="61">
        <v>51</v>
      </c>
      <c r="T86" s="61" t="s">
        <v>57</v>
      </c>
      <c r="U86" s="61">
        <v>25</v>
      </c>
      <c r="V86" s="61" t="s">
        <v>57</v>
      </c>
      <c r="W86" s="61">
        <v>25</v>
      </c>
      <c r="X86" s="61" t="s">
        <v>57</v>
      </c>
      <c r="Y86" s="61">
        <v>363</v>
      </c>
      <c r="Z86" s="61" t="s">
        <v>57</v>
      </c>
      <c r="AA86" s="61">
        <v>703</v>
      </c>
      <c r="AB86" s="61" t="s">
        <v>57</v>
      </c>
      <c r="AC86" s="61">
        <v>1893</v>
      </c>
      <c r="AD86" s="61"/>
      <c r="AE86" s="61"/>
      <c r="AF86" s="61"/>
      <c r="AG86" s="61"/>
    </row>
    <row r="87" spans="1:33" ht="12">
      <c r="A87" s="63">
        <v>42394</v>
      </c>
      <c r="B87" s="61" t="s">
        <v>57</v>
      </c>
      <c r="C87" s="61">
        <v>57</v>
      </c>
      <c r="D87" s="61" t="s">
        <v>57</v>
      </c>
      <c r="E87" s="61">
        <v>25</v>
      </c>
      <c r="F87" s="61" t="s">
        <v>57</v>
      </c>
      <c r="G87" s="61">
        <v>50</v>
      </c>
      <c r="H87" s="61" t="s">
        <v>57</v>
      </c>
      <c r="I87" s="61">
        <v>25</v>
      </c>
      <c r="J87" s="61" t="s">
        <v>57</v>
      </c>
      <c r="K87" s="61">
        <v>100</v>
      </c>
      <c r="L87" s="61" t="s">
        <v>57</v>
      </c>
      <c r="M87" s="61">
        <v>0</v>
      </c>
      <c r="N87" s="61" t="s">
        <v>57</v>
      </c>
      <c r="O87" s="61">
        <v>5</v>
      </c>
      <c r="P87" s="61"/>
      <c r="Q87" s="61"/>
      <c r="R87" s="61" t="s">
        <v>57</v>
      </c>
      <c r="S87" s="61">
        <v>51</v>
      </c>
      <c r="T87" s="61" t="s">
        <v>57</v>
      </c>
      <c r="U87" s="61">
        <v>25</v>
      </c>
      <c r="V87" s="61" t="s">
        <v>57</v>
      </c>
      <c r="W87" s="61">
        <v>25</v>
      </c>
      <c r="X87" s="61" t="s">
        <v>57</v>
      </c>
      <c r="Y87" s="61">
        <v>363</v>
      </c>
      <c r="Z87" s="61" t="s">
        <v>57</v>
      </c>
      <c r="AA87" s="61">
        <v>703</v>
      </c>
      <c r="AB87" s="61" t="s">
        <v>57</v>
      </c>
      <c r="AC87" s="61">
        <v>1893</v>
      </c>
      <c r="AD87" s="61"/>
      <c r="AE87" s="61"/>
      <c r="AF87" s="61"/>
      <c r="AG87" s="61"/>
    </row>
    <row r="88" spans="1:33" ht="12">
      <c r="A88" s="63">
        <v>42424</v>
      </c>
      <c r="B88" s="61" t="s">
        <v>57</v>
      </c>
      <c r="C88" s="61">
        <v>58</v>
      </c>
      <c r="D88" s="61" t="s">
        <v>57</v>
      </c>
      <c r="E88" s="61">
        <v>25</v>
      </c>
      <c r="F88" s="61" t="s">
        <v>57</v>
      </c>
      <c r="G88" s="61">
        <v>50</v>
      </c>
      <c r="H88" s="61" t="s">
        <v>57</v>
      </c>
      <c r="I88" s="61">
        <v>25</v>
      </c>
      <c r="J88" s="61" t="s">
        <v>57</v>
      </c>
      <c r="K88" s="61">
        <v>105</v>
      </c>
      <c r="L88" s="61" t="s">
        <v>57</v>
      </c>
      <c r="M88" s="61">
        <v>0</v>
      </c>
      <c r="N88" s="61" t="s">
        <v>57</v>
      </c>
      <c r="O88" s="61">
        <v>5</v>
      </c>
      <c r="P88" s="61"/>
      <c r="Q88" s="61"/>
      <c r="R88" s="61" t="s">
        <v>57</v>
      </c>
      <c r="S88" s="61">
        <v>51</v>
      </c>
      <c r="T88" s="61" t="s">
        <v>57</v>
      </c>
      <c r="U88" s="61">
        <v>25</v>
      </c>
      <c r="V88" s="61" t="s">
        <v>57</v>
      </c>
      <c r="W88" s="61">
        <v>25</v>
      </c>
      <c r="X88" s="61" t="s">
        <v>57</v>
      </c>
      <c r="Y88" s="61">
        <v>369</v>
      </c>
      <c r="Z88" s="61" t="s">
        <v>57</v>
      </c>
      <c r="AA88" s="61">
        <v>703</v>
      </c>
      <c r="AB88" s="61" t="s">
        <v>57</v>
      </c>
      <c r="AC88" s="61">
        <v>1893</v>
      </c>
      <c r="AD88" s="61"/>
      <c r="AE88" s="61"/>
      <c r="AF88" s="61"/>
      <c r="AG88" s="61"/>
    </row>
    <row r="89" spans="1:33" ht="12">
      <c r="A89" s="63">
        <v>42453</v>
      </c>
      <c r="B89" s="61" t="s">
        <v>57</v>
      </c>
      <c r="C89" s="61">
        <v>58</v>
      </c>
      <c r="D89" s="61" t="s">
        <v>57</v>
      </c>
      <c r="E89" s="61">
        <v>32</v>
      </c>
      <c r="F89" s="61" t="s">
        <v>57</v>
      </c>
      <c r="G89" s="61">
        <v>57</v>
      </c>
      <c r="H89" s="61" t="s">
        <v>57</v>
      </c>
      <c r="I89" s="61">
        <v>33</v>
      </c>
      <c r="J89" s="61" t="s">
        <v>57</v>
      </c>
      <c r="K89" s="61">
        <v>105</v>
      </c>
      <c r="L89" s="61" t="s">
        <v>57</v>
      </c>
      <c r="M89" s="61">
        <v>0</v>
      </c>
      <c r="N89" s="61" t="s">
        <v>57</v>
      </c>
      <c r="O89" s="61">
        <v>5</v>
      </c>
      <c r="P89" s="61" t="s">
        <v>57</v>
      </c>
      <c r="Q89" s="61">
        <v>6</v>
      </c>
      <c r="R89" s="61" t="s">
        <v>57</v>
      </c>
      <c r="S89" s="61">
        <v>65</v>
      </c>
      <c r="T89" s="61" t="s">
        <v>57</v>
      </c>
      <c r="U89" s="61">
        <v>24</v>
      </c>
      <c r="V89" s="61" t="s">
        <v>57</v>
      </c>
      <c r="W89" s="61">
        <v>38</v>
      </c>
      <c r="X89" s="61" t="s">
        <v>57</v>
      </c>
      <c r="Y89" s="61">
        <v>423</v>
      </c>
      <c r="Z89" s="61" t="s">
        <v>57</v>
      </c>
      <c r="AA89" s="61">
        <v>791</v>
      </c>
      <c r="AB89" s="61" t="s">
        <v>57</v>
      </c>
      <c r="AC89" s="61">
        <v>3167</v>
      </c>
      <c r="AD89" s="61"/>
      <c r="AE89" s="61"/>
      <c r="AF89" s="61"/>
      <c r="AG89" s="61"/>
    </row>
    <row r="90" spans="1:33" ht="12">
      <c r="A90" s="63">
        <v>42485</v>
      </c>
      <c r="B90" s="61" t="s">
        <v>57</v>
      </c>
      <c r="C90" s="61">
        <v>58</v>
      </c>
      <c r="D90" s="61" t="s">
        <v>57</v>
      </c>
      <c r="E90" s="61">
        <v>33</v>
      </c>
      <c r="F90" s="61" t="s">
        <v>57</v>
      </c>
      <c r="G90" s="61">
        <v>61</v>
      </c>
      <c r="H90" s="61" t="s">
        <v>57</v>
      </c>
      <c r="I90" s="61">
        <v>33</v>
      </c>
      <c r="J90" s="61" t="s">
        <v>57</v>
      </c>
      <c r="K90" s="61">
        <v>106</v>
      </c>
      <c r="L90" s="61" t="s">
        <v>57</v>
      </c>
      <c r="M90" s="61">
        <v>0</v>
      </c>
      <c r="N90" s="61" t="s">
        <v>57</v>
      </c>
      <c r="O90" s="61">
        <v>5</v>
      </c>
      <c r="P90" s="61" t="s">
        <v>57</v>
      </c>
      <c r="Q90" s="61">
        <v>6</v>
      </c>
      <c r="R90" s="61" t="s">
        <v>57</v>
      </c>
      <c r="S90" s="61">
        <v>66</v>
      </c>
      <c r="T90" s="61" t="s">
        <v>57</v>
      </c>
      <c r="U90" s="61">
        <v>24</v>
      </c>
      <c r="V90" s="61" t="s">
        <v>57</v>
      </c>
      <c r="W90" s="61">
        <v>38</v>
      </c>
      <c r="X90" s="61" t="s">
        <v>57</v>
      </c>
      <c r="Y90" s="61">
        <v>430</v>
      </c>
      <c r="Z90" s="61" t="s">
        <v>57</v>
      </c>
      <c r="AA90" s="61">
        <v>799</v>
      </c>
      <c r="AB90" s="61" t="s">
        <v>57</v>
      </c>
      <c r="AC90" s="61">
        <v>3198</v>
      </c>
      <c r="AD90" s="61"/>
      <c r="AE90" s="61"/>
      <c r="AF90" s="61"/>
      <c r="AG90" s="61"/>
    </row>
    <row r="91" spans="1:33" ht="12">
      <c r="A91" s="63">
        <v>42514</v>
      </c>
      <c r="B91" s="61" t="s">
        <v>57</v>
      </c>
      <c r="C91" s="61">
        <v>58</v>
      </c>
      <c r="D91" s="61" t="s">
        <v>57</v>
      </c>
      <c r="E91" s="61">
        <v>33</v>
      </c>
      <c r="F91" s="61" t="s">
        <v>57</v>
      </c>
      <c r="G91" s="61">
        <v>61</v>
      </c>
      <c r="H91" s="61" t="s">
        <v>57</v>
      </c>
      <c r="I91" s="61">
        <v>33</v>
      </c>
      <c r="J91" s="61" t="s">
        <v>57</v>
      </c>
      <c r="K91" s="61">
        <v>106</v>
      </c>
      <c r="L91" s="61" t="s">
        <v>57</v>
      </c>
      <c r="M91" s="61">
        <v>0</v>
      </c>
      <c r="N91" s="61" t="s">
        <v>57</v>
      </c>
      <c r="O91" s="61">
        <v>5</v>
      </c>
      <c r="P91" s="61" t="s">
        <v>57</v>
      </c>
      <c r="Q91" s="61">
        <v>6</v>
      </c>
      <c r="R91" s="61" t="s">
        <v>57</v>
      </c>
      <c r="S91" s="61">
        <v>66</v>
      </c>
      <c r="T91" s="61" t="s">
        <v>57</v>
      </c>
      <c r="U91" s="61">
        <v>24</v>
      </c>
      <c r="V91" s="61" t="s">
        <v>57</v>
      </c>
      <c r="W91" s="61">
        <v>38</v>
      </c>
      <c r="X91" s="61" t="s">
        <v>57</v>
      </c>
      <c r="Y91" s="61">
        <v>430</v>
      </c>
      <c r="Z91" s="61" t="s">
        <v>57</v>
      </c>
      <c r="AA91" s="61">
        <v>799</v>
      </c>
      <c r="AB91" s="61" t="s">
        <v>57</v>
      </c>
      <c r="AC91" s="61">
        <v>3198</v>
      </c>
      <c r="AD91" s="61"/>
      <c r="AE91" s="61"/>
      <c r="AF91" s="61"/>
      <c r="AG91" s="61"/>
    </row>
    <row r="92" spans="1:33" ht="12">
      <c r="A92" s="63">
        <v>42545</v>
      </c>
      <c r="B92" s="61" t="s">
        <v>57</v>
      </c>
      <c r="C92" s="61">
        <v>58</v>
      </c>
      <c r="D92" s="61" t="s">
        <v>57</v>
      </c>
      <c r="E92" s="61">
        <v>33</v>
      </c>
      <c r="F92" s="61" t="s">
        <v>57</v>
      </c>
      <c r="G92" s="61">
        <v>61</v>
      </c>
      <c r="H92" s="61" t="s">
        <v>57</v>
      </c>
      <c r="I92" s="61">
        <v>33</v>
      </c>
      <c r="J92" s="61" t="s">
        <v>57</v>
      </c>
      <c r="K92" s="61">
        <v>106</v>
      </c>
      <c r="L92" s="61" t="s">
        <v>57</v>
      </c>
      <c r="M92" s="61">
        <v>0</v>
      </c>
      <c r="N92" s="61" t="s">
        <v>57</v>
      </c>
      <c r="O92" s="61">
        <v>5</v>
      </c>
      <c r="P92" s="61" t="s">
        <v>57</v>
      </c>
      <c r="Q92" s="61">
        <v>6</v>
      </c>
      <c r="R92" s="61" t="s">
        <v>57</v>
      </c>
      <c r="S92" s="61">
        <v>66</v>
      </c>
      <c r="T92" s="61" t="s">
        <v>57</v>
      </c>
      <c r="U92" s="61">
        <v>24</v>
      </c>
      <c r="V92" s="61" t="s">
        <v>57</v>
      </c>
      <c r="W92" s="61">
        <v>38</v>
      </c>
      <c r="X92" s="61" t="s">
        <v>57</v>
      </c>
      <c r="Y92" s="61">
        <v>430</v>
      </c>
      <c r="Z92" s="61" t="s">
        <v>57</v>
      </c>
      <c r="AA92" s="61">
        <v>799</v>
      </c>
      <c r="AB92" s="61" t="s">
        <v>57</v>
      </c>
      <c r="AC92" s="61">
        <v>3198</v>
      </c>
      <c r="AD92" s="61"/>
      <c r="AE92" s="61"/>
      <c r="AF92" s="61"/>
      <c r="AG92" s="61"/>
    </row>
    <row r="93" spans="1:33" ht="12">
      <c r="A93" s="63">
        <v>42576</v>
      </c>
      <c r="B93" s="61" t="s">
        <v>57</v>
      </c>
      <c r="C93" s="61">
        <v>59</v>
      </c>
      <c r="D93" s="61" t="s">
        <v>57</v>
      </c>
      <c r="E93" s="61">
        <v>33</v>
      </c>
      <c r="F93" s="61" t="s">
        <v>57</v>
      </c>
      <c r="G93" s="61">
        <v>61</v>
      </c>
      <c r="H93" s="61" t="s">
        <v>57</v>
      </c>
      <c r="I93" s="61">
        <v>34</v>
      </c>
      <c r="J93" s="61" t="s">
        <v>57</v>
      </c>
      <c r="K93" s="61">
        <v>112</v>
      </c>
      <c r="L93" s="61" t="s">
        <v>57</v>
      </c>
      <c r="M93" s="61">
        <v>0</v>
      </c>
      <c r="N93" s="61" t="s">
        <v>57</v>
      </c>
      <c r="O93" s="61">
        <v>5</v>
      </c>
      <c r="P93" s="61" t="s">
        <v>57</v>
      </c>
      <c r="Q93" s="61">
        <v>6</v>
      </c>
      <c r="R93" s="61" t="s">
        <v>57</v>
      </c>
      <c r="S93" s="61">
        <v>66</v>
      </c>
      <c r="T93" s="61" t="s">
        <v>57</v>
      </c>
      <c r="U93" s="61">
        <v>24</v>
      </c>
      <c r="V93" s="61" t="s">
        <v>57</v>
      </c>
      <c r="W93" s="61">
        <v>38</v>
      </c>
      <c r="X93" s="61" t="s">
        <v>57</v>
      </c>
      <c r="Y93" s="61">
        <v>438</v>
      </c>
      <c r="Z93" s="61" t="s">
        <v>57</v>
      </c>
      <c r="AA93" s="61">
        <v>816</v>
      </c>
      <c r="AB93" s="61" t="s">
        <v>57</v>
      </c>
      <c r="AC93" s="61">
        <v>3261</v>
      </c>
      <c r="AD93" s="61"/>
      <c r="AE93" s="61"/>
      <c r="AF93" s="61"/>
      <c r="AG93" s="61"/>
    </row>
    <row r="94" spans="1:33" ht="12">
      <c r="A94" s="63">
        <v>42606</v>
      </c>
      <c r="B94" s="61" t="s">
        <v>57</v>
      </c>
      <c r="C94" s="61">
        <v>59</v>
      </c>
      <c r="D94" s="61" t="s">
        <v>57</v>
      </c>
      <c r="E94" s="61">
        <v>33</v>
      </c>
      <c r="F94" s="61" t="s">
        <v>57</v>
      </c>
      <c r="G94" s="61">
        <v>61</v>
      </c>
      <c r="H94" s="61" t="s">
        <v>57</v>
      </c>
      <c r="I94" s="61">
        <v>34</v>
      </c>
      <c r="J94" s="61" t="s">
        <v>57</v>
      </c>
      <c r="K94" s="61">
        <v>112</v>
      </c>
      <c r="L94" s="61" t="s">
        <v>57</v>
      </c>
      <c r="M94" s="61">
        <v>0</v>
      </c>
      <c r="N94" s="61" t="s">
        <v>57</v>
      </c>
      <c r="O94" s="61">
        <v>5</v>
      </c>
      <c r="P94" s="61" t="s">
        <v>57</v>
      </c>
      <c r="Q94" s="61">
        <v>6</v>
      </c>
      <c r="R94" s="61" t="s">
        <v>57</v>
      </c>
      <c r="S94" s="61">
        <v>66</v>
      </c>
      <c r="T94" s="61" t="s">
        <v>57</v>
      </c>
      <c r="U94" s="61">
        <v>24</v>
      </c>
      <c r="V94" s="61" t="s">
        <v>57</v>
      </c>
      <c r="W94" s="61">
        <v>38</v>
      </c>
      <c r="X94" s="61" t="s">
        <v>57</v>
      </c>
      <c r="Y94" s="61">
        <v>438</v>
      </c>
      <c r="Z94" s="61" t="s">
        <v>57</v>
      </c>
      <c r="AA94" s="61">
        <v>821</v>
      </c>
      <c r="AB94" s="61" t="s">
        <v>57</v>
      </c>
      <c r="AC94" s="61">
        <v>3272</v>
      </c>
      <c r="AD94" s="61"/>
      <c r="AE94" s="61"/>
      <c r="AF94" s="61"/>
      <c r="AG94" s="61"/>
    </row>
    <row r="95" spans="1:33" ht="12">
      <c r="A95" s="63">
        <v>42639</v>
      </c>
      <c r="B95" s="61" t="s">
        <v>57</v>
      </c>
      <c r="C95" s="61">
        <v>59</v>
      </c>
      <c r="D95" s="61" t="s">
        <v>57</v>
      </c>
      <c r="E95" s="61">
        <v>33</v>
      </c>
      <c r="F95" s="61" t="s">
        <v>57</v>
      </c>
      <c r="G95" s="61">
        <v>61</v>
      </c>
      <c r="H95" s="61" t="s">
        <v>57</v>
      </c>
      <c r="I95" s="61">
        <v>35</v>
      </c>
      <c r="J95" s="61" t="s">
        <v>57</v>
      </c>
      <c r="K95" s="61">
        <v>110</v>
      </c>
      <c r="L95" s="61" t="s">
        <v>57</v>
      </c>
      <c r="M95" s="61">
        <v>0</v>
      </c>
      <c r="N95" s="61" t="s">
        <v>57</v>
      </c>
      <c r="O95" s="61">
        <v>5</v>
      </c>
      <c r="P95" s="61" t="s">
        <v>57</v>
      </c>
      <c r="Q95" s="61">
        <v>6</v>
      </c>
      <c r="R95" s="61" t="s">
        <v>57</v>
      </c>
      <c r="S95" s="61">
        <v>66</v>
      </c>
      <c r="T95" s="61" t="s">
        <v>57</v>
      </c>
      <c r="U95" s="61">
        <v>24</v>
      </c>
      <c r="V95" s="61" t="s">
        <v>57</v>
      </c>
      <c r="W95" s="61">
        <v>38</v>
      </c>
      <c r="X95" s="61" t="s">
        <v>57</v>
      </c>
      <c r="Y95" s="61">
        <v>437</v>
      </c>
      <c r="Z95" s="61" t="s">
        <v>57</v>
      </c>
      <c r="AA95" s="61">
        <v>823</v>
      </c>
      <c r="AB95" s="61" t="s">
        <v>57</v>
      </c>
      <c r="AC95" s="61">
        <v>3286</v>
      </c>
      <c r="AD95" s="61"/>
      <c r="AE95" s="61"/>
      <c r="AF95" s="61"/>
      <c r="AG95" s="61"/>
    </row>
    <row r="96" spans="1:33" ht="12">
      <c r="A96" s="63">
        <v>42667</v>
      </c>
      <c r="B96" s="61" t="s">
        <v>57</v>
      </c>
      <c r="C96" s="61">
        <v>59</v>
      </c>
      <c r="D96" s="61" t="s">
        <v>57</v>
      </c>
      <c r="E96" s="61">
        <v>33</v>
      </c>
      <c r="F96" s="61" t="s">
        <v>57</v>
      </c>
      <c r="G96" s="61">
        <v>61</v>
      </c>
      <c r="H96" s="61" t="s">
        <v>57</v>
      </c>
      <c r="I96" s="61">
        <v>35</v>
      </c>
      <c r="J96" s="61" t="s">
        <v>57</v>
      </c>
      <c r="K96" s="61">
        <v>110</v>
      </c>
      <c r="L96" s="61" t="s">
        <v>57</v>
      </c>
      <c r="M96" s="61">
        <v>0</v>
      </c>
      <c r="N96" s="61" t="s">
        <v>57</v>
      </c>
      <c r="O96" s="61">
        <v>5</v>
      </c>
      <c r="P96" s="61" t="s">
        <v>57</v>
      </c>
      <c r="Q96" s="61">
        <v>6</v>
      </c>
      <c r="R96" s="61" t="s">
        <v>57</v>
      </c>
      <c r="S96" s="61">
        <v>66</v>
      </c>
      <c r="T96" s="61" t="s">
        <v>57</v>
      </c>
      <c r="U96" s="61">
        <v>24</v>
      </c>
      <c r="V96" s="61" t="s">
        <v>57</v>
      </c>
      <c r="W96" s="61">
        <v>38</v>
      </c>
      <c r="X96" s="61" t="s">
        <v>57</v>
      </c>
      <c r="Y96" s="61">
        <v>437</v>
      </c>
      <c r="Z96" s="61" t="s">
        <v>57</v>
      </c>
      <c r="AA96" s="61">
        <v>830</v>
      </c>
      <c r="AB96" s="61" t="s">
        <v>57</v>
      </c>
      <c r="AC96" s="61">
        <v>3295</v>
      </c>
      <c r="AD96" s="61"/>
      <c r="AE96" s="61"/>
      <c r="AF96" s="61"/>
      <c r="AG96" s="61"/>
    </row>
    <row r="97" spans="1:33" ht="12">
      <c r="A97" s="63">
        <v>42702</v>
      </c>
      <c r="B97" s="61" t="s">
        <v>57</v>
      </c>
      <c r="C97" s="61">
        <v>59</v>
      </c>
      <c r="D97" s="61" t="s">
        <v>57</v>
      </c>
      <c r="E97" s="61">
        <v>34</v>
      </c>
      <c r="F97" s="61" t="s">
        <v>57</v>
      </c>
      <c r="G97" s="61">
        <v>64</v>
      </c>
      <c r="H97" s="61" t="s">
        <v>57</v>
      </c>
      <c r="I97" s="61">
        <v>35</v>
      </c>
      <c r="J97" s="61" t="s">
        <v>57</v>
      </c>
      <c r="K97" s="61">
        <v>111</v>
      </c>
      <c r="L97" s="61" t="s">
        <v>57</v>
      </c>
      <c r="M97" s="61">
        <v>0</v>
      </c>
      <c r="N97" s="61" t="s">
        <v>57</v>
      </c>
      <c r="O97" s="61">
        <v>5</v>
      </c>
      <c r="P97" s="61" t="s">
        <v>57</v>
      </c>
      <c r="Q97" s="61">
        <v>6</v>
      </c>
      <c r="R97" s="61" t="s">
        <v>57</v>
      </c>
      <c r="S97" s="61">
        <v>66</v>
      </c>
      <c r="T97" s="61" t="s">
        <v>57</v>
      </c>
      <c r="U97" s="61">
        <v>24</v>
      </c>
      <c r="V97" s="61" t="s">
        <v>57</v>
      </c>
      <c r="W97" s="61">
        <v>38</v>
      </c>
      <c r="X97" s="61" t="s">
        <v>57</v>
      </c>
      <c r="Y97" s="61">
        <v>442</v>
      </c>
      <c r="Z97" s="61" t="s">
        <v>57</v>
      </c>
      <c r="AA97" s="61">
        <v>836</v>
      </c>
      <c r="AB97" s="61" t="s">
        <v>57</v>
      </c>
      <c r="AC97" s="61">
        <v>3317</v>
      </c>
      <c r="AD97" s="61"/>
      <c r="AE97" s="61"/>
      <c r="AF97" s="61"/>
      <c r="AG97" s="61"/>
    </row>
    <row r="98" spans="1:33" ht="12">
      <c r="A98" s="63">
        <v>42731</v>
      </c>
      <c r="B98" s="61" t="s">
        <v>57</v>
      </c>
      <c r="C98" s="61">
        <v>59</v>
      </c>
      <c r="D98" s="61" t="s">
        <v>57</v>
      </c>
      <c r="E98" s="61">
        <v>34</v>
      </c>
      <c r="F98" s="61" t="s">
        <v>57</v>
      </c>
      <c r="G98" s="61">
        <v>64</v>
      </c>
      <c r="H98" s="61" t="s">
        <v>57</v>
      </c>
      <c r="I98" s="61">
        <v>35</v>
      </c>
      <c r="J98" s="61" t="s">
        <v>57</v>
      </c>
      <c r="K98" s="61">
        <v>111</v>
      </c>
      <c r="L98" s="61" t="s">
        <v>57</v>
      </c>
      <c r="M98" s="61">
        <v>0</v>
      </c>
      <c r="N98" s="61" t="s">
        <v>57</v>
      </c>
      <c r="O98" s="61">
        <v>5</v>
      </c>
      <c r="P98" s="61" t="s">
        <v>57</v>
      </c>
      <c r="Q98" s="61">
        <v>6</v>
      </c>
      <c r="R98" s="61" t="s">
        <v>57</v>
      </c>
      <c r="S98" s="61">
        <v>66</v>
      </c>
      <c r="T98" s="61" t="s">
        <v>57</v>
      </c>
      <c r="U98" s="61">
        <v>24</v>
      </c>
      <c r="V98" s="61" t="s">
        <v>57</v>
      </c>
      <c r="W98" s="61">
        <v>38</v>
      </c>
      <c r="X98" s="61" t="s">
        <v>57</v>
      </c>
      <c r="Y98" s="61">
        <v>442</v>
      </c>
      <c r="Z98" s="61" t="s">
        <v>57</v>
      </c>
      <c r="AA98" s="61">
        <v>836</v>
      </c>
      <c r="AB98" s="61" t="s">
        <v>57</v>
      </c>
      <c r="AC98" s="61">
        <v>3318</v>
      </c>
      <c r="AD98" s="61"/>
      <c r="AE98" s="61"/>
      <c r="AF98" s="61"/>
      <c r="AG98" s="61"/>
    </row>
    <row r="99" spans="1:33" ht="12">
      <c r="A99" s="63">
        <v>42759</v>
      </c>
      <c r="B99" s="61" t="s">
        <v>57</v>
      </c>
      <c r="C99" s="61">
        <v>59</v>
      </c>
      <c r="D99" s="61" t="s">
        <v>57</v>
      </c>
      <c r="E99" s="61">
        <v>34</v>
      </c>
      <c r="F99" s="61" t="s">
        <v>57</v>
      </c>
      <c r="G99" s="61">
        <v>64</v>
      </c>
      <c r="H99" s="61" t="s">
        <v>57</v>
      </c>
      <c r="I99" s="61">
        <v>35</v>
      </c>
      <c r="J99" s="61" t="s">
        <v>57</v>
      </c>
      <c r="K99" s="61">
        <v>111</v>
      </c>
      <c r="L99" s="61" t="s">
        <v>57</v>
      </c>
      <c r="M99" s="61">
        <v>0</v>
      </c>
      <c r="N99" s="61" t="s">
        <v>57</v>
      </c>
      <c r="O99" s="61">
        <v>5</v>
      </c>
      <c r="P99" s="61" t="s">
        <v>57</v>
      </c>
      <c r="Q99" s="61">
        <v>6</v>
      </c>
      <c r="R99" s="61" t="s">
        <v>57</v>
      </c>
      <c r="S99" s="61">
        <v>66</v>
      </c>
      <c r="T99" s="61" t="s">
        <v>57</v>
      </c>
      <c r="U99" s="61">
        <v>24</v>
      </c>
      <c r="V99" s="61" t="s">
        <v>57</v>
      </c>
      <c r="W99" s="61">
        <v>38</v>
      </c>
      <c r="X99" s="61" t="s">
        <v>57</v>
      </c>
      <c r="Y99" s="61">
        <v>442</v>
      </c>
      <c r="Z99" s="61" t="s">
        <v>57</v>
      </c>
      <c r="AA99" s="61">
        <v>841</v>
      </c>
      <c r="AB99" s="61" t="s">
        <v>57</v>
      </c>
      <c r="AC99" s="61">
        <v>3332</v>
      </c>
      <c r="AD99" s="61"/>
      <c r="AE99" s="61"/>
      <c r="AF99" s="61"/>
      <c r="AG99" s="61"/>
    </row>
    <row r="100" spans="1:33" ht="12">
      <c r="A100" s="63">
        <v>42790</v>
      </c>
      <c r="B100" s="61" t="s">
        <v>57</v>
      </c>
      <c r="C100" s="61">
        <v>59</v>
      </c>
      <c r="D100" s="61" t="s">
        <v>57</v>
      </c>
      <c r="E100" s="61">
        <v>34</v>
      </c>
      <c r="F100" s="61" t="s">
        <v>57</v>
      </c>
      <c r="G100" s="61">
        <v>64</v>
      </c>
      <c r="H100" s="61" t="s">
        <v>57</v>
      </c>
      <c r="I100" s="61">
        <v>35</v>
      </c>
      <c r="J100" s="61" t="s">
        <v>57</v>
      </c>
      <c r="K100" s="61">
        <v>111</v>
      </c>
      <c r="L100" s="61" t="s">
        <v>57</v>
      </c>
      <c r="M100" s="61">
        <v>0</v>
      </c>
      <c r="N100" s="61" t="s">
        <v>57</v>
      </c>
      <c r="O100" s="61">
        <v>5</v>
      </c>
      <c r="P100" s="61" t="s">
        <v>57</v>
      </c>
      <c r="Q100" s="61">
        <v>6</v>
      </c>
      <c r="R100" s="61" t="s">
        <v>57</v>
      </c>
      <c r="S100" s="61">
        <v>66</v>
      </c>
      <c r="T100" s="61" t="s">
        <v>57</v>
      </c>
      <c r="U100" s="61">
        <v>24</v>
      </c>
      <c r="V100" s="61" t="s">
        <v>57</v>
      </c>
      <c r="W100" s="61">
        <v>38</v>
      </c>
      <c r="X100" s="61" t="s">
        <v>57</v>
      </c>
      <c r="Y100" s="61">
        <v>442</v>
      </c>
      <c r="Z100" s="61" t="s">
        <v>57</v>
      </c>
      <c r="AA100" s="61">
        <v>844</v>
      </c>
      <c r="AB100" s="61" t="s">
        <v>57</v>
      </c>
      <c r="AC100" s="61">
        <v>3346</v>
      </c>
      <c r="AD100" s="61"/>
      <c r="AE100" s="61"/>
      <c r="AF100" s="61"/>
      <c r="AG100" s="61"/>
    </row>
    <row r="101" spans="1:33" ht="12">
      <c r="A101" s="63">
        <v>42818</v>
      </c>
      <c r="B101" s="61" t="s">
        <v>57</v>
      </c>
      <c r="C101" s="61">
        <v>59</v>
      </c>
      <c r="D101" s="61" t="s">
        <v>57</v>
      </c>
      <c r="E101" s="61">
        <v>34</v>
      </c>
      <c r="F101" s="61" t="s">
        <v>57</v>
      </c>
      <c r="G101" s="61">
        <v>64</v>
      </c>
      <c r="H101" s="61" t="s">
        <v>57</v>
      </c>
      <c r="I101" s="61">
        <v>35</v>
      </c>
      <c r="J101" s="61" t="s">
        <v>57</v>
      </c>
      <c r="K101" s="61">
        <v>111</v>
      </c>
      <c r="L101" s="61" t="s">
        <v>57</v>
      </c>
      <c r="M101" s="61">
        <v>0</v>
      </c>
      <c r="N101" s="61" t="s">
        <v>57</v>
      </c>
      <c r="O101" s="61">
        <v>5</v>
      </c>
      <c r="P101" s="61" t="s">
        <v>57</v>
      </c>
      <c r="Q101" s="61">
        <v>6</v>
      </c>
      <c r="R101" s="61" t="s">
        <v>57</v>
      </c>
      <c r="S101" s="61">
        <v>66</v>
      </c>
      <c r="T101" s="61" t="s">
        <v>57</v>
      </c>
      <c r="U101" s="61">
        <v>24</v>
      </c>
      <c r="V101" s="61" t="s">
        <v>57</v>
      </c>
      <c r="W101" s="61">
        <v>38</v>
      </c>
      <c r="X101" s="61" t="s">
        <v>57</v>
      </c>
      <c r="Y101" s="61">
        <v>442</v>
      </c>
      <c r="Z101" s="61" t="s">
        <v>57</v>
      </c>
      <c r="AA101" s="61">
        <v>848</v>
      </c>
      <c r="AB101" s="61" t="s">
        <v>57</v>
      </c>
      <c r="AC101" s="61">
        <v>3357</v>
      </c>
      <c r="AD101" s="61"/>
      <c r="AE101" s="61"/>
      <c r="AF101" s="61"/>
      <c r="AG101" s="61"/>
    </row>
    <row r="102" spans="1:33" ht="12">
      <c r="A102" s="63">
        <v>42849</v>
      </c>
      <c r="B102" s="61" t="s">
        <v>57</v>
      </c>
      <c r="C102" s="61">
        <v>59</v>
      </c>
      <c r="D102" s="61" t="s">
        <v>57</v>
      </c>
      <c r="E102" s="61">
        <v>34</v>
      </c>
      <c r="F102" s="61" t="s">
        <v>57</v>
      </c>
      <c r="G102" s="61">
        <v>64</v>
      </c>
      <c r="H102" s="61" t="s">
        <v>57</v>
      </c>
      <c r="I102" s="61">
        <v>35</v>
      </c>
      <c r="J102" s="61" t="s">
        <v>57</v>
      </c>
      <c r="K102" s="61">
        <v>111</v>
      </c>
      <c r="L102" s="61" t="s">
        <v>57</v>
      </c>
      <c r="M102" s="61">
        <v>0</v>
      </c>
      <c r="N102" s="61" t="s">
        <v>57</v>
      </c>
      <c r="O102" s="61">
        <v>5</v>
      </c>
      <c r="P102" s="61" t="s">
        <v>57</v>
      </c>
      <c r="Q102" s="61">
        <v>6</v>
      </c>
      <c r="R102" s="61" t="s">
        <v>57</v>
      </c>
      <c r="S102" s="61">
        <v>67</v>
      </c>
      <c r="T102" s="61" t="s">
        <v>57</v>
      </c>
      <c r="U102" s="61">
        <v>24</v>
      </c>
      <c r="V102" s="61" t="s">
        <v>57</v>
      </c>
      <c r="W102" s="61">
        <v>39</v>
      </c>
      <c r="X102" s="61" t="s">
        <v>57</v>
      </c>
      <c r="Y102" s="61">
        <v>444</v>
      </c>
      <c r="Z102" s="61" t="s">
        <v>57</v>
      </c>
      <c r="AA102" s="61">
        <v>851</v>
      </c>
      <c r="AB102" s="61" t="s">
        <v>57</v>
      </c>
      <c r="AC102" s="61">
        <v>3370</v>
      </c>
      <c r="AD102" s="61"/>
      <c r="AE102" s="61"/>
      <c r="AF102" s="61"/>
      <c r="AG102" s="61"/>
    </row>
    <row r="103" spans="1:33" ht="12">
      <c r="A103" s="63">
        <v>42879</v>
      </c>
      <c r="B103" s="61" t="s">
        <v>57</v>
      </c>
      <c r="C103" s="61">
        <v>59</v>
      </c>
      <c r="D103" s="61" t="s">
        <v>57</v>
      </c>
      <c r="E103" s="61">
        <v>34</v>
      </c>
      <c r="F103" s="61" t="s">
        <v>57</v>
      </c>
      <c r="G103" s="61">
        <v>64</v>
      </c>
      <c r="H103" s="61" t="s">
        <v>57</v>
      </c>
      <c r="I103" s="61">
        <v>35</v>
      </c>
      <c r="J103" s="61" t="s">
        <v>57</v>
      </c>
      <c r="K103" s="61">
        <v>111</v>
      </c>
      <c r="L103" s="61" t="s">
        <v>57</v>
      </c>
      <c r="M103" s="61">
        <v>0</v>
      </c>
      <c r="N103" s="61" t="s">
        <v>57</v>
      </c>
      <c r="O103" s="61">
        <v>5</v>
      </c>
      <c r="P103" s="61" t="s">
        <v>57</v>
      </c>
      <c r="Q103" s="61">
        <v>6</v>
      </c>
      <c r="R103" s="61" t="s">
        <v>57</v>
      </c>
      <c r="S103" s="61">
        <v>67</v>
      </c>
      <c r="T103" s="61" t="s">
        <v>57</v>
      </c>
      <c r="U103" s="61">
        <v>24</v>
      </c>
      <c r="V103" s="61" t="s">
        <v>57</v>
      </c>
      <c r="W103" s="61">
        <v>41</v>
      </c>
      <c r="X103" s="61" t="s">
        <v>57</v>
      </c>
      <c r="Y103" s="61">
        <v>446</v>
      </c>
      <c r="Z103" s="61" t="s">
        <v>57</v>
      </c>
      <c r="AA103" s="61">
        <v>856</v>
      </c>
      <c r="AB103" s="61" t="s">
        <v>57</v>
      </c>
      <c r="AC103" s="61">
        <v>3389</v>
      </c>
      <c r="AD103" s="61"/>
      <c r="AE103" s="61"/>
      <c r="AF103" s="61"/>
      <c r="AG103" s="61"/>
    </row>
    <row r="104" spans="1:33" ht="12">
      <c r="A104" s="63">
        <v>42909</v>
      </c>
      <c r="B104" s="61" t="s">
        <v>57</v>
      </c>
      <c r="C104" s="61">
        <v>59</v>
      </c>
      <c r="D104" s="61" t="s">
        <v>57</v>
      </c>
      <c r="E104" s="61">
        <v>34</v>
      </c>
      <c r="F104" s="61" t="s">
        <v>57</v>
      </c>
      <c r="G104" s="61">
        <v>64</v>
      </c>
      <c r="H104" s="61" t="s">
        <v>57</v>
      </c>
      <c r="I104" s="61">
        <v>35</v>
      </c>
      <c r="J104" s="61" t="s">
        <v>57</v>
      </c>
      <c r="K104" s="61">
        <v>111</v>
      </c>
      <c r="L104" s="61" t="s">
        <v>57</v>
      </c>
      <c r="M104" s="61">
        <v>0</v>
      </c>
      <c r="N104" s="61" t="s">
        <v>57</v>
      </c>
      <c r="O104" s="61">
        <v>5</v>
      </c>
      <c r="P104" s="61" t="s">
        <v>57</v>
      </c>
      <c r="Q104" s="61">
        <v>6</v>
      </c>
      <c r="R104" s="61" t="s">
        <v>57</v>
      </c>
      <c r="S104" s="61">
        <v>67</v>
      </c>
      <c r="T104" s="61" t="s">
        <v>57</v>
      </c>
      <c r="U104" s="61">
        <v>24</v>
      </c>
      <c r="V104" s="61" t="s">
        <v>57</v>
      </c>
      <c r="W104" s="61">
        <v>41</v>
      </c>
      <c r="X104" s="61" t="s">
        <v>57</v>
      </c>
      <c r="Y104" s="61">
        <v>446</v>
      </c>
      <c r="Z104" s="61" t="s">
        <v>57</v>
      </c>
      <c r="AA104" s="61">
        <v>858</v>
      </c>
      <c r="AB104" s="61" t="s">
        <v>57</v>
      </c>
      <c r="AC104" s="61">
        <v>3394</v>
      </c>
      <c r="AD104" s="61"/>
      <c r="AE104" s="61"/>
      <c r="AF104" s="61"/>
      <c r="AG104" s="61"/>
    </row>
    <row r="105" spans="1:33" ht="12">
      <c r="A105" s="63">
        <v>42940</v>
      </c>
      <c r="B105" s="61" t="s">
        <v>57</v>
      </c>
      <c r="C105" s="61">
        <v>103</v>
      </c>
      <c r="D105" s="61" t="s">
        <v>57</v>
      </c>
      <c r="E105" s="61">
        <v>44</v>
      </c>
      <c r="F105" s="61" t="s">
        <v>57</v>
      </c>
      <c r="G105" s="61">
        <v>85</v>
      </c>
      <c r="H105" s="61" t="s">
        <v>57</v>
      </c>
      <c r="I105" s="61">
        <v>46</v>
      </c>
      <c r="J105" s="61" t="s">
        <v>57</v>
      </c>
      <c r="K105" s="61">
        <v>157</v>
      </c>
      <c r="L105" s="61" t="s">
        <v>57</v>
      </c>
      <c r="M105" s="61">
        <v>1</v>
      </c>
      <c r="N105" s="61" t="s">
        <v>57</v>
      </c>
      <c r="O105" s="61">
        <v>12</v>
      </c>
      <c r="P105" s="61" t="s">
        <v>57</v>
      </c>
      <c r="Q105" s="61">
        <v>7</v>
      </c>
      <c r="R105" s="61" t="s">
        <v>57</v>
      </c>
      <c r="S105" s="61">
        <v>89</v>
      </c>
      <c r="T105" s="61" t="s">
        <v>57</v>
      </c>
      <c r="U105" s="61">
        <v>34</v>
      </c>
      <c r="V105" s="61" t="s">
        <v>57</v>
      </c>
      <c r="W105" s="61">
        <v>59</v>
      </c>
      <c r="X105" s="61" t="s">
        <v>57</v>
      </c>
      <c r="Y105" s="61">
        <v>637</v>
      </c>
      <c r="Z105" s="61" t="s">
        <v>57</v>
      </c>
      <c r="AA105" s="61">
        <v>1238</v>
      </c>
      <c r="AB105" s="61" t="s">
        <v>57</v>
      </c>
      <c r="AC105" s="61">
        <v>4522</v>
      </c>
      <c r="AD105" s="61"/>
      <c r="AE105" s="61"/>
      <c r="AF105" s="61"/>
      <c r="AG105" s="61"/>
    </row>
    <row r="106" spans="1:33" ht="12">
      <c r="A106" s="63">
        <v>42971</v>
      </c>
      <c r="B106" s="61" t="s">
        <v>57</v>
      </c>
      <c r="C106" s="61">
        <v>70</v>
      </c>
      <c r="D106" s="61" t="s">
        <v>57</v>
      </c>
      <c r="E106" s="61">
        <v>28</v>
      </c>
      <c r="F106" s="61" t="s">
        <v>57</v>
      </c>
      <c r="G106" s="61">
        <v>60</v>
      </c>
      <c r="H106" s="61" t="s">
        <v>57</v>
      </c>
      <c r="I106" s="61">
        <v>32</v>
      </c>
      <c r="J106" s="61" t="s">
        <v>57</v>
      </c>
      <c r="K106" s="61">
        <v>105</v>
      </c>
      <c r="L106" s="61" t="s">
        <v>57</v>
      </c>
      <c r="M106" s="61">
        <v>1</v>
      </c>
      <c r="N106" s="61" t="s">
        <v>57</v>
      </c>
      <c r="O106" s="61">
        <v>11</v>
      </c>
      <c r="P106" s="61" t="s">
        <v>57</v>
      </c>
      <c r="Q106" s="61">
        <v>7</v>
      </c>
      <c r="R106" s="61" t="s">
        <v>57</v>
      </c>
      <c r="S106" s="61">
        <v>62</v>
      </c>
      <c r="T106" s="61" t="s">
        <v>57</v>
      </c>
      <c r="U106" s="61">
        <v>19</v>
      </c>
      <c r="V106" s="61" t="s">
        <v>57</v>
      </c>
      <c r="W106" s="61">
        <v>42</v>
      </c>
      <c r="X106" s="61" t="s">
        <v>57</v>
      </c>
      <c r="Y106" s="61">
        <v>437</v>
      </c>
      <c r="Z106" s="61" t="s">
        <v>57</v>
      </c>
      <c r="AA106" s="61">
        <v>828</v>
      </c>
      <c r="AB106" s="61" t="s">
        <v>57</v>
      </c>
      <c r="AC106" s="61">
        <v>3391</v>
      </c>
      <c r="AD106" s="61"/>
      <c r="AE106" s="61"/>
      <c r="AF106" s="61"/>
      <c r="AG106" s="61"/>
    </row>
    <row r="107" spans="1:33" ht="12">
      <c r="A107" s="63">
        <v>43003</v>
      </c>
      <c r="B107" s="61" t="s">
        <v>57</v>
      </c>
      <c r="C107" s="61">
        <v>70</v>
      </c>
      <c r="D107" s="61" t="s">
        <v>57</v>
      </c>
      <c r="E107" s="61">
        <v>28</v>
      </c>
      <c r="F107" s="61" t="s">
        <v>57</v>
      </c>
      <c r="G107" s="61">
        <v>60</v>
      </c>
      <c r="H107" s="61" t="s">
        <v>57</v>
      </c>
      <c r="I107" s="61">
        <v>32</v>
      </c>
      <c r="J107" s="61" t="s">
        <v>57</v>
      </c>
      <c r="K107" s="61">
        <v>105</v>
      </c>
      <c r="L107" s="61" t="s">
        <v>57</v>
      </c>
      <c r="M107" s="61">
        <v>1</v>
      </c>
      <c r="N107" s="61" t="s">
        <v>57</v>
      </c>
      <c r="O107" s="61">
        <v>11</v>
      </c>
      <c r="P107" s="61" t="s">
        <v>57</v>
      </c>
      <c r="Q107" s="61">
        <v>7</v>
      </c>
      <c r="R107" s="61" t="s">
        <v>57</v>
      </c>
      <c r="S107" s="61">
        <v>62</v>
      </c>
      <c r="T107" s="61" t="s">
        <v>57</v>
      </c>
      <c r="U107" s="61">
        <v>19</v>
      </c>
      <c r="V107" s="61" t="s">
        <v>57</v>
      </c>
      <c r="W107" s="61">
        <v>42</v>
      </c>
      <c r="X107" s="61" t="s">
        <v>57</v>
      </c>
      <c r="Y107" s="61">
        <v>437</v>
      </c>
      <c r="Z107" s="61" t="s">
        <v>57</v>
      </c>
      <c r="AA107" s="61">
        <v>827</v>
      </c>
      <c r="AB107" s="61" t="s">
        <v>57</v>
      </c>
      <c r="AC107" s="61">
        <v>3386</v>
      </c>
      <c r="AD107" s="61"/>
      <c r="AE107" s="61"/>
      <c r="AF107" s="61"/>
      <c r="AG107" s="61"/>
    </row>
    <row r="108" spans="1:33" ht="12">
      <c r="A108" s="63">
        <v>43032</v>
      </c>
      <c r="B108" s="61" t="s">
        <v>57</v>
      </c>
      <c r="C108" s="61">
        <v>70</v>
      </c>
      <c r="D108" s="61" t="s">
        <v>57</v>
      </c>
      <c r="E108" s="61">
        <v>28</v>
      </c>
      <c r="F108" s="61" t="s">
        <v>57</v>
      </c>
      <c r="G108" s="61">
        <v>60</v>
      </c>
      <c r="H108" s="61" t="s">
        <v>57</v>
      </c>
      <c r="I108" s="61">
        <v>32</v>
      </c>
      <c r="J108" s="61" t="s">
        <v>57</v>
      </c>
      <c r="K108" s="61">
        <v>105</v>
      </c>
      <c r="L108" s="61" t="s">
        <v>57</v>
      </c>
      <c r="M108" s="61">
        <v>1</v>
      </c>
      <c r="N108" s="61" t="s">
        <v>57</v>
      </c>
      <c r="O108" s="61">
        <v>11</v>
      </c>
      <c r="P108" s="61" t="s">
        <v>57</v>
      </c>
      <c r="Q108" s="61">
        <v>7</v>
      </c>
      <c r="R108" s="61" t="s">
        <v>57</v>
      </c>
      <c r="S108" s="61">
        <v>62</v>
      </c>
      <c r="T108" s="61" t="s">
        <v>57</v>
      </c>
      <c r="U108" s="61">
        <v>19</v>
      </c>
      <c r="V108" s="61" t="s">
        <v>57</v>
      </c>
      <c r="W108" s="61">
        <v>42</v>
      </c>
      <c r="X108" s="61" t="s">
        <v>57</v>
      </c>
      <c r="Y108" s="61">
        <v>437</v>
      </c>
      <c r="Z108" s="61" t="s">
        <v>57</v>
      </c>
      <c r="AA108" s="61">
        <v>828</v>
      </c>
      <c r="AB108" s="61" t="s">
        <v>57</v>
      </c>
      <c r="AC108" s="61">
        <v>3391</v>
      </c>
      <c r="AD108" s="61"/>
      <c r="AE108" s="61"/>
      <c r="AF108" s="61"/>
      <c r="AG108" s="61"/>
    </row>
    <row r="109" spans="1:33" ht="12">
      <c r="A109" s="63">
        <v>43066</v>
      </c>
      <c r="B109" s="61" t="s">
        <v>57</v>
      </c>
      <c r="C109" s="61">
        <v>70</v>
      </c>
      <c r="D109" s="61" t="s">
        <v>57</v>
      </c>
      <c r="E109" s="61">
        <v>28</v>
      </c>
      <c r="F109" s="61" t="s">
        <v>57</v>
      </c>
      <c r="G109" s="61">
        <v>60</v>
      </c>
      <c r="H109" s="61" t="s">
        <v>57</v>
      </c>
      <c r="I109" s="61">
        <v>32</v>
      </c>
      <c r="J109" s="61" t="s">
        <v>57</v>
      </c>
      <c r="K109" s="61">
        <v>105</v>
      </c>
      <c r="L109" s="61" t="s">
        <v>57</v>
      </c>
      <c r="M109" s="61">
        <v>1</v>
      </c>
      <c r="N109" s="61" t="s">
        <v>57</v>
      </c>
      <c r="O109" s="61">
        <v>8</v>
      </c>
      <c r="P109" s="61" t="s">
        <v>57</v>
      </c>
      <c r="Q109" s="61">
        <v>7</v>
      </c>
      <c r="R109" s="61" t="s">
        <v>57</v>
      </c>
      <c r="S109" s="61">
        <v>62</v>
      </c>
      <c r="T109" s="61" t="s">
        <v>57</v>
      </c>
      <c r="U109" s="61">
        <v>19</v>
      </c>
      <c r="V109" s="61" t="s">
        <v>57</v>
      </c>
      <c r="W109" s="61">
        <v>42</v>
      </c>
      <c r="X109" s="61" t="s">
        <v>57</v>
      </c>
      <c r="Y109" s="61">
        <v>434</v>
      </c>
      <c r="Z109" s="61" t="s">
        <v>57</v>
      </c>
      <c r="AA109" s="61">
        <v>830</v>
      </c>
      <c r="AB109" s="61" t="s">
        <v>57</v>
      </c>
      <c r="AC109" s="61">
        <v>3399</v>
      </c>
      <c r="AD109" s="61"/>
      <c r="AE109" s="61"/>
      <c r="AF109" s="61"/>
      <c r="AG109" s="61"/>
    </row>
    <row r="110" spans="1:33" ht="12">
      <c r="A110" s="63">
        <v>43091</v>
      </c>
      <c r="B110" s="61" t="s">
        <v>57</v>
      </c>
      <c r="C110" s="61">
        <v>70</v>
      </c>
      <c r="D110" s="61" t="s">
        <v>57</v>
      </c>
      <c r="E110" s="61">
        <v>28</v>
      </c>
      <c r="F110" s="61" t="s">
        <v>57</v>
      </c>
      <c r="G110" s="61">
        <v>60</v>
      </c>
      <c r="H110" s="61" t="s">
        <v>57</v>
      </c>
      <c r="I110" s="61">
        <v>32</v>
      </c>
      <c r="J110" s="61" t="s">
        <v>57</v>
      </c>
      <c r="K110" s="61">
        <v>105</v>
      </c>
      <c r="L110" s="61" t="s">
        <v>57</v>
      </c>
      <c r="M110" s="61">
        <v>1</v>
      </c>
      <c r="N110" s="61" t="s">
        <v>57</v>
      </c>
      <c r="O110" s="61">
        <v>11</v>
      </c>
      <c r="P110" s="61" t="s">
        <v>57</v>
      </c>
      <c r="Q110" s="61">
        <v>7</v>
      </c>
      <c r="R110" s="61" t="s">
        <v>57</v>
      </c>
      <c r="S110" s="61">
        <v>62</v>
      </c>
      <c r="T110" s="61" t="s">
        <v>57</v>
      </c>
      <c r="U110" s="61">
        <v>19</v>
      </c>
      <c r="V110" s="61" t="s">
        <v>57</v>
      </c>
      <c r="W110" s="61">
        <v>42</v>
      </c>
      <c r="X110" s="61" t="s">
        <v>57</v>
      </c>
      <c r="Y110" s="61">
        <v>437</v>
      </c>
      <c r="Z110" s="61" t="s">
        <v>57</v>
      </c>
      <c r="AA110" s="61">
        <v>832</v>
      </c>
      <c r="AB110" s="61" t="s">
        <v>57</v>
      </c>
      <c r="AC110" s="61">
        <v>3406</v>
      </c>
      <c r="AD110" s="61"/>
      <c r="AE110" s="61"/>
      <c r="AF110" s="61"/>
      <c r="AG110" s="61"/>
    </row>
    <row r="111" spans="1:33" ht="12">
      <c r="A111" s="63">
        <v>43124</v>
      </c>
      <c r="B111" s="61" t="s">
        <v>57</v>
      </c>
      <c r="C111" s="61">
        <v>70</v>
      </c>
      <c r="D111" s="61" t="s">
        <v>57</v>
      </c>
      <c r="E111" s="61">
        <v>28</v>
      </c>
      <c r="F111" s="61" t="s">
        <v>57</v>
      </c>
      <c r="G111" s="61">
        <v>61</v>
      </c>
      <c r="H111" s="61" t="s">
        <v>57</v>
      </c>
      <c r="I111" s="61">
        <v>33</v>
      </c>
      <c r="J111" s="61" t="s">
        <v>57</v>
      </c>
      <c r="K111" s="61">
        <v>105</v>
      </c>
      <c r="L111" s="61" t="s">
        <v>57</v>
      </c>
      <c r="M111" s="61">
        <v>1</v>
      </c>
      <c r="N111" s="61" t="s">
        <v>57</v>
      </c>
      <c r="O111" s="61">
        <v>11</v>
      </c>
      <c r="P111" s="61" t="s">
        <v>57</v>
      </c>
      <c r="Q111" s="61">
        <v>7</v>
      </c>
      <c r="R111" s="61" t="s">
        <v>57</v>
      </c>
      <c r="S111" s="61">
        <v>62</v>
      </c>
      <c r="T111" s="61" t="s">
        <v>57</v>
      </c>
      <c r="U111" s="61">
        <v>19</v>
      </c>
      <c r="V111" s="61" t="s">
        <v>57</v>
      </c>
      <c r="W111" s="61">
        <v>42</v>
      </c>
      <c r="X111" s="61" t="s">
        <v>57</v>
      </c>
      <c r="Y111" s="61">
        <v>439</v>
      </c>
      <c r="Z111" s="61" t="s">
        <v>57</v>
      </c>
      <c r="AA111" s="61">
        <v>834</v>
      </c>
      <c r="AB111" s="61" t="s">
        <v>57</v>
      </c>
      <c r="AC111" s="61">
        <v>3412</v>
      </c>
      <c r="AD111" s="61"/>
      <c r="AE111" s="61"/>
      <c r="AF111" s="61"/>
      <c r="AG111" s="61"/>
    </row>
    <row r="112" spans="1:33" ht="12">
      <c r="A112" s="63">
        <v>43154</v>
      </c>
      <c r="B112" s="61" t="s">
        <v>57</v>
      </c>
      <c r="C112" s="61">
        <v>70</v>
      </c>
      <c r="D112" s="61" t="s">
        <v>57</v>
      </c>
      <c r="E112" s="61">
        <v>28</v>
      </c>
      <c r="F112" s="61" t="s">
        <v>57</v>
      </c>
      <c r="G112" s="61">
        <v>61</v>
      </c>
      <c r="H112" s="61" t="s">
        <v>57</v>
      </c>
      <c r="I112" s="61">
        <v>33</v>
      </c>
      <c r="J112" s="61" t="s">
        <v>57</v>
      </c>
      <c r="K112" s="61">
        <v>105</v>
      </c>
      <c r="L112" s="61" t="s">
        <v>57</v>
      </c>
      <c r="M112" s="61">
        <v>1</v>
      </c>
      <c r="N112" s="61" t="s">
        <v>57</v>
      </c>
      <c r="O112" s="61">
        <v>11</v>
      </c>
      <c r="P112" s="61" t="s">
        <v>57</v>
      </c>
      <c r="Q112" s="61">
        <v>7</v>
      </c>
      <c r="R112" s="61" t="s">
        <v>57</v>
      </c>
      <c r="S112" s="61">
        <v>63</v>
      </c>
      <c r="T112" s="61" t="s">
        <v>57</v>
      </c>
      <c r="U112" s="61">
        <v>19</v>
      </c>
      <c r="V112" s="61" t="s">
        <v>57</v>
      </c>
      <c r="W112" s="61">
        <v>43</v>
      </c>
      <c r="X112" s="61" t="s">
        <v>57</v>
      </c>
      <c r="Y112" s="61">
        <v>441</v>
      </c>
      <c r="Z112" s="61" t="s">
        <v>57</v>
      </c>
      <c r="AA112" s="61">
        <v>836</v>
      </c>
      <c r="AB112" s="61" t="s">
        <v>57</v>
      </c>
      <c r="AC112" s="61">
        <v>3419</v>
      </c>
      <c r="AD112" s="61"/>
      <c r="AE112" s="61"/>
      <c r="AF112" s="61"/>
      <c r="AG112" s="61"/>
    </row>
    <row r="113" spans="1:33" ht="12">
      <c r="A113" s="63">
        <v>43185</v>
      </c>
      <c r="B113" s="61" t="s">
        <v>57</v>
      </c>
      <c r="C113" s="61">
        <v>70</v>
      </c>
      <c r="D113" s="61" t="s">
        <v>57</v>
      </c>
      <c r="E113" s="61">
        <v>28</v>
      </c>
      <c r="F113" s="61" t="s">
        <v>57</v>
      </c>
      <c r="G113" s="61">
        <v>61</v>
      </c>
      <c r="H113" s="61" t="s">
        <v>57</v>
      </c>
      <c r="I113" s="61">
        <v>33</v>
      </c>
      <c r="J113" s="61" t="s">
        <v>57</v>
      </c>
      <c r="K113" s="61">
        <v>105</v>
      </c>
      <c r="L113" s="61" t="s">
        <v>57</v>
      </c>
      <c r="M113" s="61">
        <v>1</v>
      </c>
      <c r="N113" s="61" t="s">
        <v>57</v>
      </c>
      <c r="O113" s="61">
        <v>11</v>
      </c>
      <c r="P113" s="61" t="s">
        <v>57</v>
      </c>
      <c r="Q113" s="61">
        <v>7</v>
      </c>
      <c r="R113" s="61" t="s">
        <v>57</v>
      </c>
      <c r="S113" s="61">
        <v>63</v>
      </c>
      <c r="T113" s="61" t="s">
        <v>57</v>
      </c>
      <c r="U113" s="61">
        <v>19</v>
      </c>
      <c r="V113" s="61" t="s">
        <v>57</v>
      </c>
      <c r="W113" s="61">
        <v>43</v>
      </c>
      <c r="X113" s="61" t="s">
        <v>57</v>
      </c>
      <c r="Y113" s="61">
        <v>441</v>
      </c>
      <c r="Z113" s="61" t="s">
        <v>57</v>
      </c>
      <c r="AA113" s="61">
        <v>836</v>
      </c>
      <c r="AB113" s="61" t="s">
        <v>57</v>
      </c>
      <c r="AC113" s="61">
        <v>3419</v>
      </c>
      <c r="AD113" s="61"/>
      <c r="AE113" s="61"/>
      <c r="AF113" s="61"/>
      <c r="AG113" s="61"/>
    </row>
    <row r="114" spans="1:33" ht="12">
      <c r="A114" s="63">
        <v>43214</v>
      </c>
      <c r="B114" s="61" t="s">
        <v>57</v>
      </c>
      <c r="C114" s="61">
        <v>70</v>
      </c>
      <c r="D114" s="61" t="s">
        <v>57</v>
      </c>
      <c r="E114" s="61">
        <v>28</v>
      </c>
      <c r="F114" s="61" t="s">
        <v>57</v>
      </c>
      <c r="G114" s="61">
        <v>61</v>
      </c>
      <c r="H114" s="61" t="s">
        <v>57</v>
      </c>
      <c r="I114" s="61">
        <v>33</v>
      </c>
      <c r="J114" s="61" t="s">
        <v>57</v>
      </c>
      <c r="K114" s="61">
        <v>105</v>
      </c>
      <c r="L114" s="61" t="s">
        <v>57</v>
      </c>
      <c r="M114" s="61">
        <v>1</v>
      </c>
      <c r="N114" s="61" t="s">
        <v>57</v>
      </c>
      <c r="O114" s="61">
        <v>11</v>
      </c>
      <c r="P114" s="61" t="s">
        <v>57</v>
      </c>
      <c r="Q114" s="61">
        <v>7</v>
      </c>
      <c r="R114" s="61" t="s">
        <v>57</v>
      </c>
      <c r="S114" s="61">
        <v>63</v>
      </c>
      <c r="T114" s="61" t="s">
        <v>57</v>
      </c>
      <c r="U114" s="61">
        <v>19</v>
      </c>
      <c r="V114" s="61" t="s">
        <v>57</v>
      </c>
      <c r="W114" s="61">
        <v>43</v>
      </c>
      <c r="X114" s="61" t="s">
        <v>57</v>
      </c>
      <c r="Y114" s="61">
        <v>441</v>
      </c>
      <c r="Z114" s="61" t="s">
        <v>57</v>
      </c>
      <c r="AA114" s="61">
        <v>836</v>
      </c>
      <c r="AB114" s="61" t="s">
        <v>57</v>
      </c>
      <c r="AC114" s="61">
        <v>3419</v>
      </c>
      <c r="AD114" s="61"/>
      <c r="AE114" s="61"/>
      <c r="AF114" s="61"/>
      <c r="AG114" s="61"/>
    </row>
    <row r="115" spans="1:33" ht="12">
      <c r="A115" s="63">
        <v>43244</v>
      </c>
      <c r="B115" s="61" t="s">
        <v>57</v>
      </c>
      <c r="C115" s="61">
        <v>70</v>
      </c>
      <c r="D115" s="61" t="s">
        <v>57</v>
      </c>
      <c r="E115" s="61">
        <v>28</v>
      </c>
      <c r="F115" s="61" t="s">
        <v>57</v>
      </c>
      <c r="G115" s="61">
        <v>61</v>
      </c>
      <c r="H115" s="61" t="s">
        <v>57</v>
      </c>
      <c r="I115" s="61">
        <v>33</v>
      </c>
      <c r="J115" s="61" t="s">
        <v>57</v>
      </c>
      <c r="K115" s="61">
        <v>105</v>
      </c>
      <c r="L115" s="61" t="s">
        <v>57</v>
      </c>
      <c r="M115" s="61">
        <v>1</v>
      </c>
      <c r="N115" s="61" t="s">
        <v>57</v>
      </c>
      <c r="O115" s="61">
        <v>11</v>
      </c>
      <c r="P115" s="61" t="s">
        <v>57</v>
      </c>
      <c r="Q115" s="61">
        <v>7</v>
      </c>
      <c r="R115" s="61" t="s">
        <v>57</v>
      </c>
      <c r="S115" s="61">
        <v>63</v>
      </c>
      <c r="T115" s="61" t="s">
        <v>57</v>
      </c>
      <c r="U115" s="61">
        <v>19</v>
      </c>
      <c r="V115" s="61" t="s">
        <v>57</v>
      </c>
      <c r="W115" s="61">
        <v>43</v>
      </c>
      <c r="X115" s="61" t="s">
        <v>57</v>
      </c>
      <c r="Y115" s="61">
        <v>441</v>
      </c>
      <c r="Z115" s="61" t="s">
        <v>57</v>
      </c>
      <c r="AA115" s="61">
        <v>836</v>
      </c>
      <c r="AB115" s="61" t="s">
        <v>57</v>
      </c>
      <c r="AC115" s="61">
        <v>3419</v>
      </c>
      <c r="AD115" s="61"/>
      <c r="AE115" s="61"/>
      <c r="AF115" s="61"/>
      <c r="AG115" s="61"/>
    </row>
    <row r="116" spans="1:33" ht="12">
      <c r="A116" s="63">
        <v>43276</v>
      </c>
      <c r="B116" s="61" t="s">
        <v>57</v>
      </c>
      <c r="C116" s="61">
        <v>70</v>
      </c>
      <c r="D116" s="61" t="s">
        <v>57</v>
      </c>
      <c r="E116" s="61">
        <v>28</v>
      </c>
      <c r="F116" s="61" t="s">
        <v>57</v>
      </c>
      <c r="G116" s="61">
        <v>61</v>
      </c>
      <c r="H116" s="61" t="s">
        <v>57</v>
      </c>
      <c r="I116" s="61">
        <v>33</v>
      </c>
      <c r="J116" s="61" t="s">
        <v>57</v>
      </c>
      <c r="K116" s="61">
        <v>105</v>
      </c>
      <c r="L116" s="61" t="s">
        <v>57</v>
      </c>
      <c r="M116" s="61">
        <v>1</v>
      </c>
      <c r="N116" s="61" t="s">
        <v>57</v>
      </c>
      <c r="O116" s="61">
        <v>11</v>
      </c>
      <c r="P116" s="61" t="s">
        <v>57</v>
      </c>
      <c r="Q116" s="61">
        <v>7</v>
      </c>
      <c r="R116" s="61" t="s">
        <v>57</v>
      </c>
      <c r="S116" s="61">
        <v>63</v>
      </c>
      <c r="T116" s="61" t="s">
        <v>57</v>
      </c>
      <c r="U116" s="61">
        <v>19</v>
      </c>
      <c r="V116" s="61" t="s">
        <v>57</v>
      </c>
      <c r="W116" s="61">
        <v>43</v>
      </c>
      <c r="X116" s="61" t="s">
        <v>57</v>
      </c>
      <c r="Y116" s="61">
        <v>441</v>
      </c>
      <c r="Z116" s="61" t="s">
        <v>57</v>
      </c>
      <c r="AA116" s="61">
        <v>836</v>
      </c>
      <c r="AB116" s="61" t="s">
        <v>57</v>
      </c>
      <c r="AC116" s="61">
        <v>3419</v>
      </c>
      <c r="AD116" s="61"/>
      <c r="AE116" s="61"/>
      <c r="AF116" s="61"/>
      <c r="AG116" s="61"/>
    </row>
    <row r="117" spans="1:33" ht="12">
      <c r="A117" s="63">
        <v>43305</v>
      </c>
      <c r="B117" s="61" t="s">
        <v>57</v>
      </c>
      <c r="C117" s="61">
        <v>46</v>
      </c>
      <c r="D117" s="61" t="s">
        <v>57</v>
      </c>
      <c r="E117" s="61">
        <v>12</v>
      </c>
      <c r="F117" s="61" t="s">
        <v>57</v>
      </c>
      <c r="G117" s="61">
        <v>30</v>
      </c>
      <c r="H117" s="61" t="s">
        <v>57</v>
      </c>
      <c r="I117" s="61">
        <v>13</v>
      </c>
      <c r="J117" s="61" t="s">
        <v>57</v>
      </c>
      <c r="K117" s="61">
        <v>56</v>
      </c>
      <c r="L117" s="61" t="s">
        <v>57</v>
      </c>
      <c r="M117" s="61">
        <v>1</v>
      </c>
      <c r="N117" s="61" t="s">
        <v>57</v>
      </c>
      <c r="O117" s="61">
        <v>7</v>
      </c>
      <c r="P117" s="61" t="s">
        <v>57</v>
      </c>
      <c r="Q117" s="61">
        <v>2</v>
      </c>
      <c r="R117" s="61" t="s">
        <v>57</v>
      </c>
      <c r="S117" s="61">
        <v>27</v>
      </c>
      <c r="T117" s="61" t="s">
        <v>57</v>
      </c>
      <c r="U117" s="61">
        <v>12</v>
      </c>
      <c r="V117" s="61" t="s">
        <v>57</v>
      </c>
      <c r="W117" s="61">
        <v>23</v>
      </c>
      <c r="X117" s="61" t="s">
        <v>57</v>
      </c>
      <c r="Y117" s="61">
        <v>229</v>
      </c>
      <c r="Z117" s="61" t="s">
        <v>57</v>
      </c>
      <c r="AA117" s="61">
        <v>478</v>
      </c>
      <c r="AB117" s="61" t="s">
        <v>57</v>
      </c>
      <c r="AC117" s="61">
        <v>1504</v>
      </c>
      <c r="AD117" s="61"/>
      <c r="AE117" s="61"/>
      <c r="AF117" s="61"/>
      <c r="AG117" s="61"/>
    </row>
    <row r="118" spans="1:33" ht="12">
      <c r="A118" s="63">
        <v>43336</v>
      </c>
      <c r="B118" s="61" t="s">
        <v>57</v>
      </c>
      <c r="C118" s="61">
        <v>4</v>
      </c>
      <c r="D118" s="61" t="s">
        <v>57</v>
      </c>
      <c r="E118" s="61">
        <v>5</v>
      </c>
      <c r="F118" s="61" t="s">
        <v>57</v>
      </c>
      <c r="G118" s="61">
        <v>7</v>
      </c>
      <c r="H118" s="61" t="s">
        <v>57</v>
      </c>
      <c r="I118" s="61">
        <v>2</v>
      </c>
      <c r="J118" s="61" t="s">
        <v>57</v>
      </c>
      <c r="K118" s="61">
        <v>9</v>
      </c>
      <c r="L118" s="61" t="s">
        <v>57</v>
      </c>
      <c r="M118" s="61">
        <v>1</v>
      </c>
      <c r="N118" s="61" t="s">
        <v>57</v>
      </c>
      <c r="O118" s="61">
        <v>2</v>
      </c>
      <c r="P118" s="61" t="s">
        <v>57</v>
      </c>
      <c r="Q118" s="61">
        <v>1</v>
      </c>
      <c r="R118" s="61" t="s">
        <v>57</v>
      </c>
      <c r="S118" s="61">
        <v>4</v>
      </c>
      <c r="T118" s="61" t="s">
        <v>57</v>
      </c>
      <c r="U118" s="61">
        <v>0</v>
      </c>
      <c r="V118" s="61" t="s">
        <v>57</v>
      </c>
      <c r="W118" s="61">
        <v>7</v>
      </c>
      <c r="X118" s="61" t="s">
        <v>57</v>
      </c>
      <c r="Y118" s="61">
        <v>42</v>
      </c>
      <c r="Z118" s="61" t="s">
        <v>57</v>
      </c>
      <c r="AA118" s="61">
        <v>109</v>
      </c>
      <c r="AB118" s="61" t="s">
        <v>57</v>
      </c>
      <c r="AC118" s="61">
        <v>353</v>
      </c>
      <c r="AD118" s="61"/>
      <c r="AE118" s="61"/>
      <c r="AF118" s="61"/>
      <c r="AG118" s="61"/>
    </row>
    <row r="119" spans="1:33" ht="12">
      <c r="A119" s="63">
        <v>43367</v>
      </c>
      <c r="B119" s="61" t="s">
        <v>57</v>
      </c>
      <c r="C119" s="61">
        <v>1</v>
      </c>
      <c r="D119" s="61" t="s">
        <v>57</v>
      </c>
      <c r="E119" s="61">
        <v>4</v>
      </c>
      <c r="F119" s="61" t="s">
        <v>57</v>
      </c>
      <c r="G119" s="61">
        <v>6</v>
      </c>
      <c r="H119" s="61" t="s">
        <v>57</v>
      </c>
      <c r="I119" s="61">
        <v>2</v>
      </c>
      <c r="J119" s="61" t="s">
        <v>57</v>
      </c>
      <c r="K119" s="61">
        <v>7</v>
      </c>
      <c r="L119" s="61" t="s">
        <v>57</v>
      </c>
      <c r="M119" s="61">
        <v>1</v>
      </c>
      <c r="N119" s="61" t="s">
        <v>57</v>
      </c>
      <c r="O119" s="61">
        <v>0</v>
      </c>
      <c r="P119" s="61"/>
      <c r="Q119" s="61">
        <v>0</v>
      </c>
      <c r="R119" s="61" t="s">
        <v>57</v>
      </c>
      <c r="S119" s="61">
        <v>3</v>
      </c>
      <c r="T119" s="61" t="s">
        <v>57</v>
      </c>
      <c r="U119" s="61">
        <v>0</v>
      </c>
      <c r="V119" s="61" t="s">
        <v>57</v>
      </c>
      <c r="W119" s="61">
        <v>4</v>
      </c>
      <c r="X119" s="61" t="s">
        <v>57</v>
      </c>
      <c r="Y119" s="61">
        <v>28</v>
      </c>
      <c r="Z119" s="61" t="s">
        <v>57</v>
      </c>
      <c r="AA119" s="61">
        <v>51</v>
      </c>
      <c r="AB119" s="61" t="s">
        <v>57</v>
      </c>
      <c r="AC119" s="61">
        <v>189</v>
      </c>
      <c r="AD119" s="61"/>
      <c r="AE119" s="61"/>
      <c r="AF119" s="61"/>
      <c r="AG119" s="61"/>
    </row>
    <row r="120" spans="1:33" ht="12">
      <c r="A120" s="63">
        <v>43397</v>
      </c>
      <c r="B120" s="61" t="s">
        <v>57</v>
      </c>
      <c r="C120" s="61">
        <v>1</v>
      </c>
      <c r="D120" s="61" t="s">
        <v>57</v>
      </c>
      <c r="E120" s="61">
        <v>4</v>
      </c>
      <c r="F120" s="61" t="s">
        <v>57</v>
      </c>
      <c r="G120" s="61">
        <v>6</v>
      </c>
      <c r="H120" s="61" t="s">
        <v>57</v>
      </c>
      <c r="I120" s="61">
        <v>2</v>
      </c>
      <c r="J120" s="61" t="s">
        <v>57</v>
      </c>
      <c r="K120" s="61">
        <v>7</v>
      </c>
      <c r="L120" s="61" t="s">
        <v>57</v>
      </c>
      <c r="M120" s="61">
        <v>1</v>
      </c>
      <c r="N120" s="61" t="s">
        <v>57</v>
      </c>
      <c r="O120" s="61">
        <v>0</v>
      </c>
      <c r="P120" s="61"/>
      <c r="Q120" s="61">
        <v>0</v>
      </c>
      <c r="R120" s="61" t="s">
        <v>57</v>
      </c>
      <c r="S120" s="61">
        <v>3</v>
      </c>
      <c r="T120" s="61" t="s">
        <v>57</v>
      </c>
      <c r="U120" s="61">
        <v>0</v>
      </c>
      <c r="V120" s="61" t="s">
        <v>57</v>
      </c>
      <c r="W120" s="61">
        <v>4</v>
      </c>
      <c r="X120" s="61" t="s">
        <v>57</v>
      </c>
      <c r="Y120" s="61">
        <v>28</v>
      </c>
      <c r="Z120" s="61" t="s">
        <v>57</v>
      </c>
      <c r="AA120" s="61">
        <v>54</v>
      </c>
      <c r="AB120" s="61" t="s">
        <v>57</v>
      </c>
      <c r="AC120" s="61">
        <v>193</v>
      </c>
      <c r="AD120" s="61"/>
      <c r="AE120" s="61"/>
      <c r="AF120" s="61"/>
      <c r="AG120" s="61"/>
    </row>
    <row r="121" spans="1:33" ht="12">
      <c r="A121" s="63">
        <v>43430</v>
      </c>
      <c r="B121" s="61" t="s">
        <v>57</v>
      </c>
      <c r="C121" s="61">
        <v>6</v>
      </c>
      <c r="D121" s="61" t="s">
        <v>57</v>
      </c>
      <c r="E121" s="61">
        <v>6</v>
      </c>
      <c r="F121" s="61" t="s">
        <v>57</v>
      </c>
      <c r="G121" s="61">
        <v>13</v>
      </c>
      <c r="H121" s="61" t="s">
        <v>57</v>
      </c>
      <c r="I121" s="61">
        <v>3</v>
      </c>
      <c r="J121" s="61" t="s">
        <v>57</v>
      </c>
      <c r="K121" s="61">
        <v>14</v>
      </c>
      <c r="L121" s="61" t="s">
        <v>57</v>
      </c>
      <c r="M121" s="61">
        <v>1</v>
      </c>
      <c r="N121" s="61" t="s">
        <v>57</v>
      </c>
      <c r="O121" s="61">
        <v>1</v>
      </c>
      <c r="P121" s="61"/>
      <c r="Q121" s="61">
        <v>0</v>
      </c>
      <c r="R121" s="61" t="s">
        <v>57</v>
      </c>
      <c r="S121" s="61">
        <v>7</v>
      </c>
      <c r="T121" s="61" t="s">
        <v>57</v>
      </c>
      <c r="U121" s="61">
        <v>5</v>
      </c>
      <c r="V121" s="61" t="s">
        <v>57</v>
      </c>
      <c r="W121" s="61">
        <v>13</v>
      </c>
      <c r="X121" s="61" t="s">
        <v>57</v>
      </c>
      <c r="Y121" s="61">
        <v>69</v>
      </c>
      <c r="Z121" s="61" t="s">
        <v>57</v>
      </c>
      <c r="AA121" s="61">
        <v>136</v>
      </c>
      <c r="AB121" s="61" t="s">
        <v>57</v>
      </c>
      <c r="AC121" s="61">
        <v>461</v>
      </c>
      <c r="AD121" s="61"/>
      <c r="AE121" s="61"/>
      <c r="AF121" s="61"/>
      <c r="AG121" s="61"/>
    </row>
    <row r="122" spans="1:33" ht="12">
      <c r="A122" s="63">
        <v>43458</v>
      </c>
      <c r="B122" s="61" t="s">
        <v>57</v>
      </c>
      <c r="C122" s="61">
        <v>6</v>
      </c>
      <c r="D122" s="61" t="s">
        <v>57</v>
      </c>
      <c r="E122" s="61">
        <v>7</v>
      </c>
      <c r="F122" s="61" t="s">
        <v>57</v>
      </c>
      <c r="G122" s="61">
        <v>14</v>
      </c>
      <c r="H122" s="61" t="s">
        <v>57</v>
      </c>
      <c r="I122" s="61">
        <v>4</v>
      </c>
      <c r="J122" s="61" t="s">
        <v>57</v>
      </c>
      <c r="K122" s="61">
        <v>15</v>
      </c>
      <c r="L122" s="61" t="s">
        <v>57</v>
      </c>
      <c r="M122" s="61">
        <v>1</v>
      </c>
      <c r="N122" s="61" t="s">
        <v>57</v>
      </c>
      <c r="O122" s="61">
        <v>1</v>
      </c>
      <c r="P122" s="61"/>
      <c r="Q122" s="61">
        <v>0</v>
      </c>
      <c r="R122" s="61" t="s">
        <v>57</v>
      </c>
      <c r="S122" s="61">
        <v>8</v>
      </c>
      <c r="T122" s="61" t="s">
        <v>57</v>
      </c>
      <c r="U122" s="61">
        <v>5</v>
      </c>
      <c r="V122" s="61" t="s">
        <v>57</v>
      </c>
      <c r="W122" s="61">
        <v>13</v>
      </c>
      <c r="X122" s="61" t="s">
        <v>57</v>
      </c>
      <c r="Y122" s="61">
        <v>74</v>
      </c>
      <c r="Z122" s="61" t="s">
        <v>57</v>
      </c>
      <c r="AA122" s="61">
        <v>148</v>
      </c>
      <c r="AB122" s="61" t="s">
        <v>57</v>
      </c>
      <c r="AC122" s="61">
        <v>500</v>
      </c>
      <c r="AD122" s="61"/>
      <c r="AE122" s="61"/>
      <c r="AF122" s="61"/>
      <c r="AG122" s="61"/>
    </row>
    <row r="123" spans="1:33" ht="12">
      <c r="A123" s="63">
        <v>43489</v>
      </c>
      <c r="B123" s="61" t="s">
        <v>57</v>
      </c>
      <c r="C123" s="61">
        <v>7</v>
      </c>
      <c r="D123" s="61" t="s">
        <v>57</v>
      </c>
      <c r="E123" s="61">
        <v>8</v>
      </c>
      <c r="F123" s="61" t="s">
        <v>57</v>
      </c>
      <c r="G123" s="61">
        <v>15</v>
      </c>
      <c r="H123" s="61" t="s">
        <v>57</v>
      </c>
      <c r="I123" s="61">
        <v>4</v>
      </c>
      <c r="J123" s="61" t="s">
        <v>57</v>
      </c>
      <c r="K123" s="61">
        <v>16</v>
      </c>
      <c r="L123" s="61" t="s">
        <v>57</v>
      </c>
      <c r="M123" s="61">
        <v>1</v>
      </c>
      <c r="N123" s="61" t="s">
        <v>57</v>
      </c>
      <c r="O123" s="61">
        <v>1</v>
      </c>
      <c r="P123" s="61"/>
      <c r="Q123" s="61">
        <v>0</v>
      </c>
      <c r="R123" s="61" t="s">
        <v>57</v>
      </c>
      <c r="S123" s="61">
        <v>8</v>
      </c>
      <c r="T123" s="61" t="s">
        <v>57</v>
      </c>
      <c r="U123" s="61">
        <v>5</v>
      </c>
      <c r="V123" s="61" t="s">
        <v>57</v>
      </c>
      <c r="W123" s="61">
        <v>13</v>
      </c>
      <c r="X123" s="61" t="s">
        <v>57</v>
      </c>
      <c r="Y123" s="61">
        <v>78</v>
      </c>
      <c r="Z123" s="61" t="s">
        <v>57</v>
      </c>
      <c r="AA123" s="61">
        <v>159</v>
      </c>
      <c r="AB123" s="61" t="s">
        <v>57</v>
      </c>
      <c r="AC123" s="61">
        <v>541</v>
      </c>
      <c r="AD123" s="61"/>
      <c r="AE123" s="61"/>
      <c r="AF123" s="61"/>
      <c r="AG123" s="61"/>
    </row>
    <row r="124" spans="1:33" ht="12">
      <c r="A124" s="63">
        <v>43521</v>
      </c>
      <c r="B124" s="61" t="s">
        <v>57</v>
      </c>
      <c r="C124" s="61">
        <v>7</v>
      </c>
      <c r="D124" s="61" t="s">
        <v>57</v>
      </c>
      <c r="E124" s="61">
        <v>8</v>
      </c>
      <c r="F124" s="61" t="s">
        <v>57</v>
      </c>
      <c r="G124" s="61">
        <v>15</v>
      </c>
      <c r="H124" s="61" t="s">
        <v>57</v>
      </c>
      <c r="I124" s="61">
        <v>4</v>
      </c>
      <c r="J124" s="61" t="s">
        <v>57</v>
      </c>
      <c r="K124" s="61">
        <v>16</v>
      </c>
      <c r="L124" s="61" t="s">
        <v>57</v>
      </c>
      <c r="M124" s="61">
        <v>1</v>
      </c>
      <c r="N124" s="61" t="s">
        <v>57</v>
      </c>
      <c r="O124" s="61">
        <v>1</v>
      </c>
      <c r="P124" s="61"/>
      <c r="Q124" s="61">
        <v>0</v>
      </c>
      <c r="R124" s="61" t="s">
        <v>57</v>
      </c>
      <c r="S124" s="61">
        <v>8</v>
      </c>
      <c r="T124" s="61" t="s">
        <v>57</v>
      </c>
      <c r="U124" s="61">
        <v>5</v>
      </c>
      <c r="V124" s="61" t="s">
        <v>57</v>
      </c>
      <c r="W124" s="61">
        <v>13</v>
      </c>
      <c r="X124" s="61" t="s">
        <v>57</v>
      </c>
      <c r="Y124" s="61">
        <v>78</v>
      </c>
      <c r="Z124" s="61" t="s">
        <v>57</v>
      </c>
      <c r="AA124" s="61">
        <v>159</v>
      </c>
      <c r="AB124" s="61" t="s">
        <v>57</v>
      </c>
      <c r="AC124" s="61">
        <f>181+360</f>
        <v>541</v>
      </c>
      <c r="AD124" s="61"/>
      <c r="AE124" s="61"/>
      <c r="AF124" s="61"/>
      <c r="AG124" s="61"/>
    </row>
    <row r="125" spans="1:33" ht="12">
      <c r="A125" s="63">
        <v>43549</v>
      </c>
      <c r="B125" s="61" t="s">
        <v>57</v>
      </c>
      <c r="C125" s="61">
        <f>2+7+0</f>
        <v>9</v>
      </c>
      <c r="D125" s="61" t="s">
        <v>57</v>
      </c>
      <c r="E125" s="61">
        <f>3+6</f>
        <v>9</v>
      </c>
      <c r="F125" s="61" t="s">
        <v>57</v>
      </c>
      <c r="G125" s="61">
        <f>7+9</f>
        <v>16</v>
      </c>
      <c r="H125" s="61" t="s">
        <v>57</v>
      </c>
      <c r="I125" s="61">
        <f>2+2</f>
        <v>4</v>
      </c>
      <c r="J125" s="61" t="s">
        <v>57</v>
      </c>
      <c r="K125" s="61">
        <f>7+13</f>
        <v>20</v>
      </c>
      <c r="L125" s="61" t="s">
        <v>57</v>
      </c>
      <c r="M125" s="61">
        <f>1+1</f>
        <v>2</v>
      </c>
      <c r="N125" s="61" t="s">
        <v>57</v>
      </c>
      <c r="O125" s="61">
        <v>1</v>
      </c>
      <c r="P125" s="61"/>
      <c r="Q125" s="61">
        <v>0</v>
      </c>
      <c r="R125" s="61" t="s">
        <v>57</v>
      </c>
      <c r="S125" s="61">
        <f>3+7</f>
        <v>10</v>
      </c>
      <c r="T125" s="61" t="s">
        <v>57</v>
      </c>
      <c r="U125" s="61">
        <v>7</v>
      </c>
      <c r="V125" s="61" t="s">
        <v>57</v>
      </c>
      <c r="W125" s="61">
        <f>2+13</f>
        <v>15</v>
      </c>
      <c r="X125" s="61" t="s">
        <v>57</v>
      </c>
      <c r="Y125" s="61">
        <f>+W125+U125+S125+Q125+O125+M125+K125+I125+G125+E125+C125</f>
        <v>93</v>
      </c>
      <c r="Z125" s="61" t="s">
        <v>57</v>
      </c>
      <c r="AA125" s="61">
        <f>77+128</f>
        <v>205</v>
      </c>
      <c r="AB125" s="61" t="s">
        <v>57</v>
      </c>
      <c r="AC125" s="61">
        <f>247+415</f>
        <v>662</v>
      </c>
      <c r="AD125" s="61"/>
      <c r="AE125" s="61"/>
      <c r="AF125" s="61"/>
      <c r="AG125" s="61"/>
    </row>
    <row r="126" spans="1:33" ht="12">
      <c r="A126" s="63">
        <v>43579</v>
      </c>
      <c r="B126" s="61" t="s">
        <v>57</v>
      </c>
      <c r="C126" s="61">
        <f>2+7+0</f>
        <v>9</v>
      </c>
      <c r="D126" s="61" t="s">
        <v>57</v>
      </c>
      <c r="E126" s="61">
        <f aca="true" t="shared" si="0" ref="E126:E136">3+3</f>
        <v>6</v>
      </c>
      <c r="F126" s="61" t="s">
        <v>57</v>
      </c>
      <c r="G126" s="61">
        <f>5+7</f>
        <v>12</v>
      </c>
      <c r="H126" s="61" t="s">
        <v>57</v>
      </c>
      <c r="I126" s="61">
        <f aca="true" t="shared" si="1" ref="I126:I131">2+1</f>
        <v>3</v>
      </c>
      <c r="J126" s="61" t="s">
        <v>57</v>
      </c>
      <c r="K126" s="61">
        <f>5+10</f>
        <v>15</v>
      </c>
      <c r="L126" s="61" t="s">
        <v>57</v>
      </c>
      <c r="M126" s="61">
        <f aca="true" t="shared" si="2" ref="M126:M135">1+0</f>
        <v>1</v>
      </c>
      <c r="N126" s="61" t="s">
        <v>57</v>
      </c>
      <c r="O126" s="61">
        <v>0</v>
      </c>
      <c r="P126" s="61"/>
      <c r="Q126" s="61">
        <v>0</v>
      </c>
      <c r="R126" s="61" t="s">
        <v>57</v>
      </c>
      <c r="S126" s="61">
        <f>2+6</f>
        <v>8</v>
      </c>
      <c r="T126" s="61" t="s">
        <v>57</v>
      </c>
      <c r="U126" s="61">
        <f>0+7</f>
        <v>7</v>
      </c>
      <c r="V126" s="61" t="s">
        <v>57</v>
      </c>
      <c r="W126" s="61">
        <f aca="true" t="shared" si="3" ref="W126:W136">1+10</f>
        <v>11</v>
      </c>
      <c r="X126" s="61" t="s">
        <v>57</v>
      </c>
      <c r="Y126" s="61">
        <f>+W126+U126+S126+Q126+O126+M126+K126+I126+G126+E126+C126</f>
        <v>72</v>
      </c>
      <c r="Z126" s="61" t="s">
        <v>57</v>
      </c>
      <c r="AA126" s="61">
        <f>66+107</f>
        <v>173</v>
      </c>
      <c r="AB126" s="61" t="s">
        <v>57</v>
      </c>
      <c r="AC126" s="61">
        <f>170+344</f>
        <v>514</v>
      </c>
      <c r="AD126" s="61"/>
      <c r="AE126" s="61"/>
      <c r="AF126" s="61"/>
      <c r="AG126" s="61"/>
    </row>
    <row r="127" spans="1:33" ht="12">
      <c r="A127" s="63">
        <v>43609</v>
      </c>
      <c r="B127" s="61" t="s">
        <v>57</v>
      </c>
      <c r="C127" s="61">
        <f>2+7+0</f>
        <v>9</v>
      </c>
      <c r="D127" s="61" t="s">
        <v>57</v>
      </c>
      <c r="E127" s="61">
        <f t="shared" si="0"/>
        <v>6</v>
      </c>
      <c r="F127" s="61" t="s">
        <v>57</v>
      </c>
      <c r="G127" s="61">
        <f>5+7</f>
        <v>12</v>
      </c>
      <c r="H127" s="61" t="s">
        <v>57</v>
      </c>
      <c r="I127" s="61">
        <f t="shared" si="1"/>
        <v>3</v>
      </c>
      <c r="J127" s="61" t="s">
        <v>57</v>
      </c>
      <c r="K127" s="61">
        <f>5+10</f>
        <v>15</v>
      </c>
      <c r="L127" s="61" t="s">
        <v>57</v>
      </c>
      <c r="M127" s="61">
        <f t="shared" si="2"/>
        <v>1</v>
      </c>
      <c r="N127" s="61" t="s">
        <v>57</v>
      </c>
      <c r="O127" s="61">
        <v>1</v>
      </c>
      <c r="P127" s="61"/>
      <c r="Q127" s="61">
        <v>0</v>
      </c>
      <c r="R127" s="61" t="s">
        <v>57</v>
      </c>
      <c r="S127" s="61">
        <f>2+6</f>
        <v>8</v>
      </c>
      <c r="T127" s="61" t="s">
        <v>57</v>
      </c>
      <c r="U127" s="61">
        <f>0+9</f>
        <v>9</v>
      </c>
      <c r="V127" s="61" t="s">
        <v>57</v>
      </c>
      <c r="W127" s="61">
        <f t="shared" si="3"/>
        <v>11</v>
      </c>
      <c r="X127" s="61" t="s">
        <v>57</v>
      </c>
      <c r="Y127" s="61">
        <f>+W127+U127+S127+Q127+O127+M127+K127+I127+G127+E127+C127</f>
        <v>75</v>
      </c>
      <c r="Z127" s="61" t="s">
        <v>57</v>
      </c>
      <c r="AA127" s="61">
        <f>66+110</f>
        <v>176</v>
      </c>
      <c r="AB127" s="61" t="s">
        <v>57</v>
      </c>
      <c r="AC127" s="61">
        <f>204+350</f>
        <v>554</v>
      </c>
      <c r="AD127" s="61"/>
      <c r="AE127" s="61"/>
      <c r="AF127" s="61"/>
      <c r="AG127" s="61"/>
    </row>
    <row r="128" spans="1:33" ht="12">
      <c r="A128" s="63">
        <v>43640</v>
      </c>
      <c r="B128" s="61" t="s">
        <v>57</v>
      </c>
      <c r="C128" s="61">
        <f>2+8+0</f>
        <v>10</v>
      </c>
      <c r="D128" s="61" t="s">
        <v>57</v>
      </c>
      <c r="E128" s="61">
        <f t="shared" si="0"/>
        <v>6</v>
      </c>
      <c r="F128" s="61" t="s">
        <v>57</v>
      </c>
      <c r="G128" s="61">
        <f>5+7</f>
        <v>12</v>
      </c>
      <c r="H128" s="61" t="s">
        <v>57</v>
      </c>
      <c r="I128" s="61">
        <f t="shared" si="1"/>
        <v>3</v>
      </c>
      <c r="J128" s="61" t="s">
        <v>57</v>
      </c>
      <c r="K128" s="61">
        <f aca="true" t="shared" si="4" ref="K128:K136">6+10</f>
        <v>16</v>
      </c>
      <c r="L128" s="61" t="s">
        <v>57</v>
      </c>
      <c r="M128" s="61">
        <f t="shared" si="2"/>
        <v>1</v>
      </c>
      <c r="N128" s="61" t="s">
        <v>57</v>
      </c>
      <c r="O128" s="61">
        <v>1</v>
      </c>
      <c r="P128" s="61"/>
      <c r="Q128" s="61">
        <v>0</v>
      </c>
      <c r="R128" s="61" t="s">
        <v>57</v>
      </c>
      <c r="S128" s="61">
        <f aca="true" t="shared" si="5" ref="S128:S136">2+7</f>
        <v>9</v>
      </c>
      <c r="T128" s="61" t="s">
        <v>57</v>
      </c>
      <c r="U128" s="61">
        <f aca="true" t="shared" si="6" ref="U128:U136">0+10</f>
        <v>10</v>
      </c>
      <c r="V128" s="61" t="s">
        <v>57</v>
      </c>
      <c r="W128" s="61">
        <f t="shared" si="3"/>
        <v>11</v>
      </c>
      <c r="X128" s="61" t="s">
        <v>57</v>
      </c>
      <c r="Y128" s="61">
        <f>+W128+U128+S128+Q128+O128+M128+K128+I128+G128+E128+C128</f>
        <v>79</v>
      </c>
      <c r="Z128" s="61" t="s">
        <v>57</v>
      </c>
      <c r="AA128" s="61">
        <f>66+119</f>
        <v>185</v>
      </c>
      <c r="AB128" s="61" t="s">
        <v>57</v>
      </c>
      <c r="AC128" s="61">
        <f>216+377</f>
        <v>593</v>
      </c>
      <c r="AD128" s="61"/>
      <c r="AE128" s="61"/>
      <c r="AF128" s="61"/>
      <c r="AG128" s="61"/>
    </row>
    <row r="129" spans="1:33" ht="12">
      <c r="A129" s="63">
        <v>43670</v>
      </c>
      <c r="B129" s="61" t="s">
        <v>57</v>
      </c>
      <c r="C129" s="61">
        <f>2+8+0</f>
        <v>10</v>
      </c>
      <c r="D129" s="61" t="s">
        <v>57</v>
      </c>
      <c r="E129" s="61">
        <f t="shared" si="0"/>
        <v>6</v>
      </c>
      <c r="F129" s="61" t="s">
        <v>57</v>
      </c>
      <c r="G129" s="61">
        <f>5+7</f>
        <v>12</v>
      </c>
      <c r="H129" s="61" t="s">
        <v>57</v>
      </c>
      <c r="I129" s="61">
        <f t="shared" si="1"/>
        <v>3</v>
      </c>
      <c r="J129" s="61" t="s">
        <v>57</v>
      </c>
      <c r="K129" s="61">
        <f t="shared" si="4"/>
        <v>16</v>
      </c>
      <c r="L129" s="61" t="s">
        <v>57</v>
      </c>
      <c r="M129" s="61">
        <f t="shared" si="2"/>
        <v>1</v>
      </c>
      <c r="N129" s="61" t="s">
        <v>57</v>
      </c>
      <c r="O129" s="61">
        <v>1</v>
      </c>
      <c r="P129" s="61"/>
      <c r="Q129" s="61">
        <v>0</v>
      </c>
      <c r="R129" s="61" t="s">
        <v>57</v>
      </c>
      <c r="S129" s="61">
        <f t="shared" si="5"/>
        <v>9</v>
      </c>
      <c r="T129" s="61" t="s">
        <v>57</v>
      </c>
      <c r="U129" s="61">
        <f t="shared" si="6"/>
        <v>10</v>
      </c>
      <c r="V129" s="61" t="s">
        <v>57</v>
      </c>
      <c r="W129" s="61">
        <f t="shared" si="3"/>
        <v>11</v>
      </c>
      <c r="X129" s="61" t="s">
        <v>57</v>
      </c>
      <c r="Y129" s="61">
        <f>+W129+U129+S129+Q129+O129+M129+K129+I129+G129+E129+C129</f>
        <v>79</v>
      </c>
      <c r="Z129" s="61" t="s">
        <v>57</v>
      </c>
      <c r="AA129" s="61">
        <f>69+128</f>
        <v>197</v>
      </c>
      <c r="AB129" s="61" t="s">
        <v>57</v>
      </c>
      <c r="AC129" s="61">
        <f>216+402</f>
        <v>618</v>
      </c>
      <c r="AD129" s="61"/>
      <c r="AE129" s="61"/>
      <c r="AF129" s="61"/>
      <c r="AG129" s="61"/>
    </row>
    <row r="130" spans="1:33" ht="12">
      <c r="A130" s="63">
        <v>43703</v>
      </c>
      <c r="B130" s="61" t="s">
        <v>57</v>
      </c>
      <c r="C130" s="61">
        <f aca="true" t="shared" si="7" ref="C130:C136">2+9+0</f>
        <v>11</v>
      </c>
      <c r="D130" s="61" t="s">
        <v>57</v>
      </c>
      <c r="E130" s="61">
        <f t="shared" si="0"/>
        <v>6</v>
      </c>
      <c r="F130" s="61" t="s">
        <v>57</v>
      </c>
      <c r="G130" s="61">
        <f aca="true" t="shared" si="8" ref="G130:G136">5+9</f>
        <v>14</v>
      </c>
      <c r="H130" s="61" t="s">
        <v>57</v>
      </c>
      <c r="I130" s="61">
        <f t="shared" si="1"/>
        <v>3</v>
      </c>
      <c r="J130" s="61" t="s">
        <v>57</v>
      </c>
      <c r="K130" s="61">
        <f t="shared" si="4"/>
        <v>16</v>
      </c>
      <c r="L130" s="61" t="s">
        <v>57</v>
      </c>
      <c r="M130" s="61">
        <f t="shared" si="2"/>
        <v>1</v>
      </c>
      <c r="N130" s="61" t="s">
        <v>57</v>
      </c>
      <c r="O130" s="61">
        <v>1</v>
      </c>
      <c r="P130" s="61"/>
      <c r="Q130" s="61">
        <v>0</v>
      </c>
      <c r="R130" s="61" t="s">
        <v>57</v>
      </c>
      <c r="S130" s="61">
        <f t="shared" si="5"/>
        <v>9</v>
      </c>
      <c r="T130" s="61" t="s">
        <v>57</v>
      </c>
      <c r="U130" s="61">
        <f t="shared" si="6"/>
        <v>10</v>
      </c>
      <c r="V130" s="61" t="s">
        <v>57</v>
      </c>
      <c r="W130" s="61">
        <f t="shared" si="3"/>
        <v>11</v>
      </c>
      <c r="X130" s="61" t="s">
        <v>57</v>
      </c>
      <c r="Y130" s="61">
        <f aca="true" t="shared" si="9" ref="Y130:Y145">+W130+U130+S130+Q130+O130+M130+K130+I130+G130+E130+C130</f>
        <v>82</v>
      </c>
      <c r="Z130" s="61" t="s">
        <v>57</v>
      </c>
      <c r="AA130" s="61">
        <f>70+134</f>
        <v>204</v>
      </c>
      <c r="AB130" s="61" t="s">
        <v>57</v>
      </c>
      <c r="AC130" s="61">
        <f>217+417</f>
        <v>634</v>
      </c>
      <c r="AD130" s="61"/>
      <c r="AE130" s="61"/>
      <c r="AF130" s="61"/>
      <c r="AG130" s="61"/>
    </row>
    <row r="131" spans="1:33" ht="12">
      <c r="A131" s="63">
        <v>43738</v>
      </c>
      <c r="B131" s="61" t="s">
        <v>57</v>
      </c>
      <c r="C131" s="61">
        <f t="shared" si="7"/>
        <v>11</v>
      </c>
      <c r="D131" s="61" t="s">
        <v>57</v>
      </c>
      <c r="E131" s="61">
        <f t="shared" si="0"/>
        <v>6</v>
      </c>
      <c r="F131" s="61" t="s">
        <v>57</v>
      </c>
      <c r="G131" s="61">
        <f t="shared" si="8"/>
        <v>14</v>
      </c>
      <c r="H131" s="61" t="s">
        <v>57</v>
      </c>
      <c r="I131" s="61">
        <f t="shared" si="1"/>
        <v>3</v>
      </c>
      <c r="J131" s="61" t="s">
        <v>57</v>
      </c>
      <c r="K131" s="61">
        <f t="shared" si="4"/>
        <v>16</v>
      </c>
      <c r="L131" s="61" t="s">
        <v>57</v>
      </c>
      <c r="M131" s="61">
        <f t="shared" si="2"/>
        <v>1</v>
      </c>
      <c r="N131" s="61" t="s">
        <v>57</v>
      </c>
      <c r="O131" s="61">
        <v>1</v>
      </c>
      <c r="P131" s="61"/>
      <c r="Q131" s="61">
        <v>0</v>
      </c>
      <c r="R131" s="61" t="s">
        <v>57</v>
      </c>
      <c r="S131" s="61">
        <f t="shared" si="5"/>
        <v>9</v>
      </c>
      <c r="T131" s="61" t="s">
        <v>57</v>
      </c>
      <c r="U131" s="61">
        <f t="shared" si="6"/>
        <v>10</v>
      </c>
      <c r="V131" s="61" t="s">
        <v>57</v>
      </c>
      <c r="W131" s="61">
        <f t="shared" si="3"/>
        <v>11</v>
      </c>
      <c r="X131" s="61" t="s">
        <v>57</v>
      </c>
      <c r="Y131" s="61">
        <f t="shared" si="9"/>
        <v>82</v>
      </c>
      <c r="Z131" s="61" t="s">
        <v>57</v>
      </c>
      <c r="AA131" s="61">
        <f aca="true" t="shared" si="10" ref="AA131:AA136">70+135</f>
        <v>205</v>
      </c>
      <c r="AB131" s="61" t="s">
        <v>57</v>
      </c>
      <c r="AC131" s="61">
        <f>217+418</f>
        <v>635</v>
      </c>
      <c r="AD131" s="61"/>
      <c r="AE131" s="61"/>
      <c r="AF131" s="61"/>
      <c r="AG131" s="61"/>
    </row>
    <row r="132" spans="1:33" ht="12">
      <c r="A132" s="63">
        <v>43762</v>
      </c>
      <c r="B132" s="61" t="s">
        <v>57</v>
      </c>
      <c r="C132" s="61">
        <f t="shared" si="7"/>
        <v>11</v>
      </c>
      <c r="D132" s="61" t="s">
        <v>57</v>
      </c>
      <c r="E132" s="61">
        <f t="shared" si="0"/>
        <v>6</v>
      </c>
      <c r="F132" s="61" t="s">
        <v>57</v>
      </c>
      <c r="G132" s="61">
        <f t="shared" si="8"/>
        <v>14</v>
      </c>
      <c r="H132" s="61" t="s">
        <v>57</v>
      </c>
      <c r="I132" s="61">
        <f>2+2</f>
        <v>4</v>
      </c>
      <c r="J132" s="61" t="s">
        <v>57</v>
      </c>
      <c r="K132" s="61">
        <f t="shared" si="4"/>
        <v>16</v>
      </c>
      <c r="L132" s="61" t="s">
        <v>57</v>
      </c>
      <c r="M132" s="61">
        <f t="shared" si="2"/>
        <v>1</v>
      </c>
      <c r="N132" s="61" t="s">
        <v>57</v>
      </c>
      <c r="O132" s="61">
        <v>1</v>
      </c>
      <c r="P132" s="61"/>
      <c r="Q132" s="61">
        <v>0</v>
      </c>
      <c r="R132" s="61" t="s">
        <v>57</v>
      </c>
      <c r="S132" s="61">
        <f t="shared" si="5"/>
        <v>9</v>
      </c>
      <c r="T132" s="61" t="s">
        <v>57</v>
      </c>
      <c r="U132" s="61">
        <f t="shared" si="6"/>
        <v>10</v>
      </c>
      <c r="V132" s="61" t="s">
        <v>57</v>
      </c>
      <c r="W132" s="61">
        <f t="shared" si="3"/>
        <v>11</v>
      </c>
      <c r="X132" s="61" t="s">
        <v>57</v>
      </c>
      <c r="Y132" s="61">
        <f t="shared" si="9"/>
        <v>83</v>
      </c>
      <c r="Z132" s="61" t="s">
        <v>57</v>
      </c>
      <c r="AA132" s="61">
        <f t="shared" si="10"/>
        <v>205</v>
      </c>
      <c r="AB132" s="61" t="s">
        <v>57</v>
      </c>
      <c r="AC132" s="61">
        <f>217+418</f>
        <v>635</v>
      </c>
      <c r="AD132" s="61"/>
      <c r="AE132" s="61"/>
      <c r="AF132" s="61"/>
      <c r="AG132" s="61"/>
    </row>
    <row r="133" spans="1:33" ht="12">
      <c r="A133" s="63">
        <v>43794</v>
      </c>
      <c r="B133" s="61" t="s">
        <v>57</v>
      </c>
      <c r="C133" s="61">
        <f t="shared" si="7"/>
        <v>11</v>
      </c>
      <c r="D133" s="61" t="s">
        <v>57</v>
      </c>
      <c r="E133" s="61">
        <f t="shared" si="0"/>
        <v>6</v>
      </c>
      <c r="F133" s="61" t="s">
        <v>57</v>
      </c>
      <c r="G133" s="61">
        <f t="shared" si="8"/>
        <v>14</v>
      </c>
      <c r="H133" s="61" t="s">
        <v>57</v>
      </c>
      <c r="I133" s="61">
        <f>2+2</f>
        <v>4</v>
      </c>
      <c r="J133" s="61" t="s">
        <v>57</v>
      </c>
      <c r="K133" s="61">
        <f t="shared" si="4"/>
        <v>16</v>
      </c>
      <c r="L133" s="61" t="s">
        <v>57</v>
      </c>
      <c r="M133" s="61">
        <f t="shared" si="2"/>
        <v>1</v>
      </c>
      <c r="N133" s="61" t="s">
        <v>57</v>
      </c>
      <c r="O133" s="61">
        <v>1</v>
      </c>
      <c r="P133" s="61"/>
      <c r="Q133" s="61">
        <v>0</v>
      </c>
      <c r="R133" s="61" t="s">
        <v>57</v>
      </c>
      <c r="S133" s="61">
        <f t="shared" si="5"/>
        <v>9</v>
      </c>
      <c r="T133" s="61" t="s">
        <v>57</v>
      </c>
      <c r="U133" s="61">
        <f t="shared" si="6"/>
        <v>10</v>
      </c>
      <c r="V133" s="61" t="s">
        <v>57</v>
      </c>
      <c r="W133" s="61">
        <f t="shared" si="3"/>
        <v>11</v>
      </c>
      <c r="X133" s="61" t="s">
        <v>57</v>
      </c>
      <c r="Y133" s="61">
        <f t="shared" si="9"/>
        <v>83</v>
      </c>
      <c r="Z133" s="61" t="s">
        <v>57</v>
      </c>
      <c r="AA133" s="61">
        <f t="shared" si="10"/>
        <v>205</v>
      </c>
      <c r="AB133" s="61" t="s">
        <v>57</v>
      </c>
      <c r="AC133" s="61">
        <f>217+418</f>
        <v>635</v>
      </c>
      <c r="AD133" s="61"/>
      <c r="AE133" s="61"/>
      <c r="AF133" s="61"/>
      <c r="AG133" s="61"/>
    </row>
    <row r="134" spans="1:33" ht="12">
      <c r="A134" s="63">
        <v>43823</v>
      </c>
      <c r="B134" s="61" t="s">
        <v>57</v>
      </c>
      <c r="C134" s="61">
        <f t="shared" si="7"/>
        <v>11</v>
      </c>
      <c r="D134" s="61" t="s">
        <v>57</v>
      </c>
      <c r="E134" s="61">
        <f t="shared" si="0"/>
        <v>6</v>
      </c>
      <c r="F134" s="61" t="s">
        <v>57</v>
      </c>
      <c r="G134" s="61">
        <f t="shared" si="8"/>
        <v>14</v>
      </c>
      <c r="H134" s="61" t="s">
        <v>57</v>
      </c>
      <c r="I134" s="61">
        <f>2+1</f>
        <v>3</v>
      </c>
      <c r="J134" s="61" t="s">
        <v>57</v>
      </c>
      <c r="K134" s="61">
        <f t="shared" si="4"/>
        <v>16</v>
      </c>
      <c r="L134" s="61" t="s">
        <v>57</v>
      </c>
      <c r="M134" s="61">
        <f t="shared" si="2"/>
        <v>1</v>
      </c>
      <c r="N134" s="61" t="s">
        <v>57</v>
      </c>
      <c r="O134" s="61">
        <v>1</v>
      </c>
      <c r="P134" s="61"/>
      <c r="Q134" s="61">
        <v>0</v>
      </c>
      <c r="R134" s="61" t="s">
        <v>57</v>
      </c>
      <c r="S134" s="61">
        <f t="shared" si="5"/>
        <v>9</v>
      </c>
      <c r="T134" s="61" t="s">
        <v>57</v>
      </c>
      <c r="U134" s="61">
        <f t="shared" si="6"/>
        <v>10</v>
      </c>
      <c r="V134" s="61" t="s">
        <v>57</v>
      </c>
      <c r="W134" s="61">
        <f t="shared" si="3"/>
        <v>11</v>
      </c>
      <c r="X134" s="61" t="s">
        <v>57</v>
      </c>
      <c r="Y134" s="61">
        <f t="shared" si="9"/>
        <v>82</v>
      </c>
      <c r="Z134" s="61" t="s">
        <v>57</v>
      </c>
      <c r="AA134" s="61">
        <f t="shared" si="10"/>
        <v>205</v>
      </c>
      <c r="AB134" s="61" t="s">
        <v>57</v>
      </c>
      <c r="AC134" s="61">
        <f>217+418</f>
        <v>635</v>
      </c>
      <c r="AD134" s="61"/>
      <c r="AE134" s="61"/>
      <c r="AF134" s="61"/>
      <c r="AG134" s="61"/>
    </row>
    <row r="135" spans="1:33" ht="12">
      <c r="A135" s="63">
        <v>43854</v>
      </c>
      <c r="B135" s="61" t="s">
        <v>57</v>
      </c>
      <c r="C135" s="61">
        <f t="shared" si="7"/>
        <v>11</v>
      </c>
      <c r="D135" s="61" t="s">
        <v>57</v>
      </c>
      <c r="E135" s="61">
        <f t="shared" si="0"/>
        <v>6</v>
      </c>
      <c r="F135" s="61" t="s">
        <v>57</v>
      </c>
      <c r="G135" s="61">
        <f t="shared" si="8"/>
        <v>14</v>
      </c>
      <c r="H135" s="61" t="s">
        <v>57</v>
      </c>
      <c r="I135" s="61">
        <f>3+2</f>
        <v>5</v>
      </c>
      <c r="J135" s="61" t="s">
        <v>57</v>
      </c>
      <c r="K135" s="61">
        <f t="shared" si="4"/>
        <v>16</v>
      </c>
      <c r="L135" s="61" t="s">
        <v>57</v>
      </c>
      <c r="M135" s="61">
        <f t="shared" si="2"/>
        <v>1</v>
      </c>
      <c r="N135" s="61" t="s">
        <v>57</v>
      </c>
      <c r="O135" s="61">
        <v>1</v>
      </c>
      <c r="P135" s="61"/>
      <c r="Q135" s="61">
        <v>0</v>
      </c>
      <c r="R135" s="61" t="s">
        <v>57</v>
      </c>
      <c r="S135" s="61">
        <f t="shared" si="5"/>
        <v>9</v>
      </c>
      <c r="T135" s="61" t="s">
        <v>57</v>
      </c>
      <c r="U135" s="61">
        <f t="shared" si="6"/>
        <v>10</v>
      </c>
      <c r="V135" s="61" t="s">
        <v>57</v>
      </c>
      <c r="W135" s="61">
        <f t="shared" si="3"/>
        <v>11</v>
      </c>
      <c r="X135" s="61" t="s">
        <v>57</v>
      </c>
      <c r="Y135" s="61">
        <f t="shared" si="9"/>
        <v>84</v>
      </c>
      <c r="Z135" s="61" t="s">
        <v>57</v>
      </c>
      <c r="AA135" s="61">
        <f t="shared" si="10"/>
        <v>205</v>
      </c>
      <c r="AB135" s="61" t="s">
        <v>57</v>
      </c>
      <c r="AC135" s="61">
        <f>271+418</f>
        <v>689</v>
      </c>
      <c r="AD135" s="61"/>
      <c r="AE135" s="61"/>
      <c r="AF135" s="61"/>
      <c r="AG135" s="61"/>
    </row>
    <row r="136" spans="1:33" ht="12">
      <c r="A136" s="63">
        <v>43885</v>
      </c>
      <c r="B136" s="61" t="s">
        <v>57</v>
      </c>
      <c r="C136" s="61">
        <f t="shared" si="7"/>
        <v>11</v>
      </c>
      <c r="D136" s="61" t="s">
        <v>57</v>
      </c>
      <c r="E136" s="61">
        <f t="shared" si="0"/>
        <v>6</v>
      </c>
      <c r="F136" s="61" t="s">
        <v>57</v>
      </c>
      <c r="G136" s="61">
        <f t="shared" si="8"/>
        <v>14</v>
      </c>
      <c r="H136" s="61" t="s">
        <v>57</v>
      </c>
      <c r="I136" s="61">
        <f>2+1</f>
        <v>3</v>
      </c>
      <c r="J136" s="61" t="s">
        <v>57</v>
      </c>
      <c r="K136" s="61">
        <f t="shared" si="4"/>
        <v>16</v>
      </c>
      <c r="L136" s="61" t="s">
        <v>57</v>
      </c>
      <c r="M136" s="61">
        <f>1+1</f>
        <v>2</v>
      </c>
      <c r="N136" s="61" t="s">
        <v>57</v>
      </c>
      <c r="O136" s="61">
        <v>1</v>
      </c>
      <c r="P136" s="61"/>
      <c r="Q136" s="61">
        <v>0</v>
      </c>
      <c r="R136" s="61" t="s">
        <v>57</v>
      </c>
      <c r="S136" s="61">
        <f t="shared" si="5"/>
        <v>9</v>
      </c>
      <c r="T136" s="61" t="s">
        <v>57</v>
      </c>
      <c r="U136" s="61">
        <f t="shared" si="6"/>
        <v>10</v>
      </c>
      <c r="V136" s="61" t="s">
        <v>57</v>
      </c>
      <c r="W136" s="61">
        <f t="shared" si="3"/>
        <v>11</v>
      </c>
      <c r="X136" s="61" t="s">
        <v>57</v>
      </c>
      <c r="Y136" s="61">
        <f t="shared" si="9"/>
        <v>83</v>
      </c>
      <c r="Z136" s="61" t="s">
        <v>57</v>
      </c>
      <c r="AA136" s="61">
        <f t="shared" si="10"/>
        <v>205</v>
      </c>
      <c r="AB136" s="61" t="s">
        <v>57</v>
      </c>
      <c r="AC136" s="61">
        <f>217+418</f>
        <v>635</v>
      </c>
      <c r="AD136" s="61"/>
      <c r="AE136" s="61"/>
      <c r="AF136" s="61"/>
      <c r="AG136" s="61"/>
    </row>
    <row r="137" spans="1:33" ht="12">
      <c r="A137" s="63">
        <v>43914</v>
      </c>
      <c r="B137" s="61" t="s">
        <v>57</v>
      </c>
      <c r="C137" s="61">
        <f>2+8+0</f>
        <v>10</v>
      </c>
      <c r="D137" s="61" t="s">
        <v>57</v>
      </c>
      <c r="E137" s="61">
        <f>4+2</f>
        <v>6</v>
      </c>
      <c r="F137" s="61" t="s">
        <v>57</v>
      </c>
      <c r="G137" s="61">
        <f>7+9</f>
        <v>16</v>
      </c>
      <c r="H137" s="61" t="s">
        <v>57</v>
      </c>
      <c r="I137" s="61">
        <f>2+2</f>
        <v>4</v>
      </c>
      <c r="J137" s="61" t="s">
        <v>57</v>
      </c>
      <c r="K137" s="61">
        <f>6+7</f>
        <v>13</v>
      </c>
      <c r="L137" s="61" t="s">
        <v>57</v>
      </c>
      <c r="M137" s="61">
        <f>1+0</f>
        <v>1</v>
      </c>
      <c r="N137" s="61" t="s">
        <v>57</v>
      </c>
      <c r="O137" s="61">
        <v>1</v>
      </c>
      <c r="P137" s="61"/>
      <c r="Q137" s="61">
        <v>0</v>
      </c>
      <c r="R137" s="61" t="s">
        <v>57</v>
      </c>
      <c r="S137" s="61">
        <f>2+8</f>
        <v>10</v>
      </c>
      <c r="T137" s="61" t="s">
        <v>57</v>
      </c>
      <c r="U137" s="61">
        <f aca="true" t="shared" si="11" ref="U137:U143">0+6</f>
        <v>6</v>
      </c>
      <c r="V137" s="61" t="s">
        <v>57</v>
      </c>
      <c r="W137" s="61">
        <f>2+3</f>
        <v>5</v>
      </c>
      <c r="X137" s="61" t="s">
        <v>57</v>
      </c>
      <c r="Y137" s="61">
        <f t="shared" si="9"/>
        <v>72</v>
      </c>
      <c r="Z137" s="61" t="s">
        <v>57</v>
      </c>
      <c r="AA137" s="61">
        <f>75+134</f>
        <v>209</v>
      </c>
      <c r="AB137" s="61" t="s">
        <v>57</v>
      </c>
      <c r="AC137" s="61">
        <f>217+375</f>
        <v>592</v>
      </c>
      <c r="AD137" s="61"/>
      <c r="AE137" s="61"/>
      <c r="AF137" s="61"/>
      <c r="AG137" s="61"/>
    </row>
    <row r="138" spans="1:33" ht="12">
      <c r="A138" s="63">
        <v>43945</v>
      </c>
      <c r="B138" s="61" t="s">
        <v>57</v>
      </c>
      <c r="C138" s="61">
        <f>2+8+0</f>
        <v>10</v>
      </c>
      <c r="D138" s="61" t="s">
        <v>57</v>
      </c>
      <c r="E138" s="61">
        <f>4+2</f>
        <v>6</v>
      </c>
      <c r="F138" s="61" t="s">
        <v>57</v>
      </c>
      <c r="G138" s="61">
        <f>7+9</f>
        <v>16</v>
      </c>
      <c r="H138" s="61" t="s">
        <v>57</v>
      </c>
      <c r="I138" s="61">
        <f>2+3</f>
        <v>5</v>
      </c>
      <c r="J138" s="61" t="s">
        <v>57</v>
      </c>
      <c r="K138" s="61">
        <f>6+7</f>
        <v>13</v>
      </c>
      <c r="L138" s="61" t="s">
        <v>57</v>
      </c>
      <c r="M138" s="61">
        <f>1+1</f>
        <v>2</v>
      </c>
      <c r="N138" s="61" t="s">
        <v>57</v>
      </c>
      <c r="O138" s="61">
        <f>1+1</f>
        <v>2</v>
      </c>
      <c r="P138" s="61"/>
      <c r="Q138" s="61">
        <v>0</v>
      </c>
      <c r="R138" s="61" t="s">
        <v>57</v>
      </c>
      <c r="S138" s="61">
        <f>2+8</f>
        <v>10</v>
      </c>
      <c r="T138" s="61" t="s">
        <v>57</v>
      </c>
      <c r="U138" s="61">
        <f t="shared" si="11"/>
        <v>6</v>
      </c>
      <c r="V138" s="61" t="s">
        <v>57</v>
      </c>
      <c r="W138" s="61">
        <f>2+3</f>
        <v>5</v>
      </c>
      <c r="X138" s="61" t="s">
        <v>57</v>
      </c>
      <c r="Y138" s="61">
        <f t="shared" si="9"/>
        <v>75</v>
      </c>
      <c r="Z138" s="61" t="s">
        <v>57</v>
      </c>
      <c r="AA138" s="61">
        <f>75+138</f>
        <v>213</v>
      </c>
      <c r="AB138" s="61" t="s">
        <v>57</v>
      </c>
      <c r="AC138" s="61">
        <f>217+378</f>
        <v>595</v>
      </c>
      <c r="AD138" s="61"/>
      <c r="AE138" s="61"/>
      <c r="AF138" s="61"/>
      <c r="AG138" s="61"/>
    </row>
    <row r="139" spans="1:33" ht="12">
      <c r="A139" s="63">
        <v>43977</v>
      </c>
      <c r="B139" s="61" t="s">
        <v>57</v>
      </c>
      <c r="C139" s="61">
        <f>3+8+0</f>
        <v>11</v>
      </c>
      <c r="D139" s="61" t="s">
        <v>57</v>
      </c>
      <c r="E139" s="61">
        <f>4+2</f>
        <v>6</v>
      </c>
      <c r="F139" s="61" t="s">
        <v>57</v>
      </c>
      <c r="G139" s="61">
        <f>7+9</f>
        <v>16</v>
      </c>
      <c r="H139" s="61" t="s">
        <v>57</v>
      </c>
      <c r="I139" s="61">
        <f>2+3</f>
        <v>5</v>
      </c>
      <c r="J139" s="61" t="s">
        <v>57</v>
      </c>
      <c r="K139" s="61">
        <f>6+8</f>
        <v>14</v>
      </c>
      <c r="L139" s="61" t="s">
        <v>57</v>
      </c>
      <c r="M139" s="61">
        <f>1+1</f>
        <v>2</v>
      </c>
      <c r="N139" s="61" t="s">
        <v>57</v>
      </c>
      <c r="O139" s="61">
        <f>2+1</f>
        <v>3</v>
      </c>
      <c r="P139" s="61"/>
      <c r="Q139" s="61">
        <v>0</v>
      </c>
      <c r="R139" s="61" t="s">
        <v>57</v>
      </c>
      <c r="S139" s="61">
        <f>2+9</f>
        <v>11</v>
      </c>
      <c r="T139" s="61" t="s">
        <v>57</v>
      </c>
      <c r="U139" s="61">
        <f t="shared" si="11"/>
        <v>6</v>
      </c>
      <c r="V139" s="61" t="s">
        <v>57</v>
      </c>
      <c r="W139" s="61">
        <f>2+3</f>
        <v>5</v>
      </c>
      <c r="X139" s="61" t="s">
        <v>57</v>
      </c>
      <c r="Y139" s="61">
        <f t="shared" si="9"/>
        <v>79</v>
      </c>
      <c r="Z139" s="61" t="s">
        <v>57</v>
      </c>
      <c r="AA139" s="61">
        <f>75+139</f>
        <v>214</v>
      </c>
      <c r="AB139" s="61" t="s">
        <v>57</v>
      </c>
      <c r="AC139" s="61">
        <f>217+386</f>
        <v>603</v>
      </c>
      <c r="AD139" s="61"/>
      <c r="AE139" s="61"/>
      <c r="AF139" s="61"/>
      <c r="AG139" s="61"/>
    </row>
    <row r="140" spans="1:33" ht="12">
      <c r="A140" s="63">
        <v>44006</v>
      </c>
      <c r="B140" s="61" t="s">
        <v>57</v>
      </c>
      <c r="C140" s="61">
        <f>3+8+0</f>
        <v>11</v>
      </c>
      <c r="D140" s="61" t="s">
        <v>57</v>
      </c>
      <c r="E140" s="61">
        <f>4+2</f>
        <v>6</v>
      </c>
      <c r="F140" s="61" t="s">
        <v>57</v>
      </c>
      <c r="G140" s="61">
        <f>7+9</f>
        <v>16</v>
      </c>
      <c r="H140" s="61" t="s">
        <v>57</v>
      </c>
      <c r="I140" s="61">
        <f>2+3</f>
        <v>5</v>
      </c>
      <c r="J140" s="61" t="s">
        <v>57</v>
      </c>
      <c r="K140" s="61">
        <f>6+8</f>
        <v>14</v>
      </c>
      <c r="L140" s="61" t="s">
        <v>57</v>
      </c>
      <c r="M140" s="61">
        <f>1+1</f>
        <v>2</v>
      </c>
      <c r="N140" s="61" t="s">
        <v>57</v>
      </c>
      <c r="O140" s="61">
        <f>2+1</f>
        <v>3</v>
      </c>
      <c r="P140" s="61"/>
      <c r="Q140" s="61">
        <v>0</v>
      </c>
      <c r="R140" s="61" t="s">
        <v>57</v>
      </c>
      <c r="S140" s="61">
        <f>2+9</f>
        <v>11</v>
      </c>
      <c r="T140" s="61" t="s">
        <v>57</v>
      </c>
      <c r="U140" s="61">
        <f t="shared" si="11"/>
        <v>6</v>
      </c>
      <c r="V140" s="61" t="s">
        <v>57</v>
      </c>
      <c r="W140" s="61">
        <f>2+3</f>
        <v>5</v>
      </c>
      <c r="X140" s="61" t="s">
        <v>57</v>
      </c>
      <c r="Y140" s="61">
        <f t="shared" si="9"/>
        <v>79</v>
      </c>
      <c r="Z140" s="61" t="s">
        <v>57</v>
      </c>
      <c r="AA140" s="61">
        <f>75+143</f>
        <v>218</v>
      </c>
      <c r="AB140" s="61" t="s">
        <v>57</v>
      </c>
      <c r="AC140" s="61">
        <f>225+392</f>
        <v>617</v>
      </c>
      <c r="AD140" s="61"/>
      <c r="AE140" s="61"/>
      <c r="AF140" s="61"/>
      <c r="AG140" s="61"/>
    </row>
    <row r="141" spans="1:33" ht="12">
      <c r="A141" s="63">
        <v>44036</v>
      </c>
      <c r="B141" s="61" t="s">
        <v>57</v>
      </c>
      <c r="C141" s="61">
        <f>3+6+0</f>
        <v>9</v>
      </c>
      <c r="D141" s="61" t="s">
        <v>57</v>
      </c>
      <c r="E141" s="61">
        <f>3+2</f>
        <v>5</v>
      </c>
      <c r="F141" s="61" t="s">
        <v>57</v>
      </c>
      <c r="G141" s="61">
        <f>5+4</f>
        <v>9</v>
      </c>
      <c r="H141" s="61" t="s">
        <v>57</v>
      </c>
      <c r="I141" s="61">
        <f>1+2</f>
        <v>3</v>
      </c>
      <c r="J141" s="61" t="s">
        <v>57</v>
      </c>
      <c r="K141" s="61">
        <f>5+6</f>
        <v>11</v>
      </c>
      <c r="L141" s="61" t="s">
        <v>57</v>
      </c>
      <c r="M141" s="61">
        <f>1+1</f>
        <v>2</v>
      </c>
      <c r="N141" s="61" t="s">
        <v>57</v>
      </c>
      <c r="O141" s="61">
        <f>2+0</f>
        <v>2</v>
      </c>
      <c r="P141" s="61"/>
      <c r="Q141" s="61">
        <v>0</v>
      </c>
      <c r="R141" s="61" t="s">
        <v>57</v>
      </c>
      <c r="S141" s="61">
        <f>2+4</f>
        <v>6</v>
      </c>
      <c r="T141" s="61" t="s">
        <v>57</v>
      </c>
      <c r="U141" s="61">
        <f t="shared" si="11"/>
        <v>6</v>
      </c>
      <c r="V141" s="61" t="s">
        <v>57</v>
      </c>
      <c r="W141" s="61">
        <f>2+2</f>
        <v>4</v>
      </c>
      <c r="X141" s="61" t="s">
        <v>57</v>
      </c>
      <c r="Y141" s="61">
        <f>+W141+U141+S141+Q141+O141+M141+K141+I141+G141+E141+C141</f>
        <v>57</v>
      </c>
      <c r="Z141" s="61" t="s">
        <v>57</v>
      </c>
      <c r="AA141" s="61">
        <f>75+82</f>
        <v>157</v>
      </c>
      <c r="AB141" s="61" t="s">
        <v>57</v>
      </c>
      <c r="AC141" s="61">
        <f>225+243</f>
        <v>468</v>
      </c>
      <c r="AD141" s="61"/>
      <c r="AE141" s="61"/>
      <c r="AF141" s="61"/>
      <c r="AG141" s="61"/>
    </row>
    <row r="142" spans="1:33" ht="12">
      <c r="A142" s="63">
        <v>44067</v>
      </c>
      <c r="B142" s="61" t="s">
        <v>57</v>
      </c>
      <c r="C142" s="61">
        <f>3+6+0</f>
        <v>9</v>
      </c>
      <c r="D142" s="61" t="s">
        <v>57</v>
      </c>
      <c r="E142" s="61">
        <f>3+0</f>
        <v>3</v>
      </c>
      <c r="F142" s="61" t="s">
        <v>57</v>
      </c>
      <c r="G142" s="61">
        <f>5+4</f>
        <v>9</v>
      </c>
      <c r="H142" s="61" t="s">
        <v>57</v>
      </c>
      <c r="I142" s="61">
        <f>1+2</f>
        <v>3</v>
      </c>
      <c r="J142" s="61" t="s">
        <v>57</v>
      </c>
      <c r="K142" s="61">
        <f>5+6</f>
        <v>11</v>
      </c>
      <c r="L142" s="61" t="s">
        <v>57</v>
      </c>
      <c r="M142" s="61">
        <f>1+1</f>
        <v>2</v>
      </c>
      <c r="N142" s="61" t="s">
        <v>57</v>
      </c>
      <c r="O142" s="61">
        <f>2+0</f>
        <v>2</v>
      </c>
      <c r="P142" s="61"/>
      <c r="Q142" s="61">
        <v>0</v>
      </c>
      <c r="R142" s="61" t="s">
        <v>57</v>
      </c>
      <c r="S142" s="61">
        <f>2+4</f>
        <v>6</v>
      </c>
      <c r="T142" s="61" t="s">
        <v>57</v>
      </c>
      <c r="U142" s="61">
        <f t="shared" si="11"/>
        <v>6</v>
      </c>
      <c r="V142" s="61" t="s">
        <v>57</v>
      </c>
      <c r="W142" s="61">
        <f>2+2</f>
        <v>4</v>
      </c>
      <c r="X142" s="61" t="s">
        <v>57</v>
      </c>
      <c r="Y142" s="61">
        <f>+W142+U142+S142+Q142+O142+M142+K142+I142+G142+E142+C142</f>
        <v>55</v>
      </c>
      <c r="Z142" s="61" t="s">
        <v>57</v>
      </c>
      <c r="AA142" s="61">
        <f>75+84</f>
        <v>159</v>
      </c>
      <c r="AB142" s="61" t="s">
        <v>57</v>
      </c>
      <c r="AC142" s="61">
        <f>225+246</f>
        <v>471</v>
      </c>
      <c r="AD142" s="61"/>
      <c r="AE142" s="61"/>
      <c r="AF142" s="61"/>
      <c r="AG142" s="61"/>
    </row>
    <row r="143" spans="1:33" ht="12">
      <c r="A143" s="63">
        <v>44098</v>
      </c>
      <c r="B143" s="61" t="s">
        <v>57</v>
      </c>
      <c r="C143" s="61">
        <f>3+7+0</f>
        <v>10</v>
      </c>
      <c r="D143" s="61" t="s">
        <v>57</v>
      </c>
      <c r="E143" s="61">
        <f>3+0</f>
        <v>3</v>
      </c>
      <c r="F143" s="61" t="s">
        <v>57</v>
      </c>
      <c r="G143" s="61">
        <f>5+5</f>
        <v>10</v>
      </c>
      <c r="H143" s="61" t="s">
        <v>57</v>
      </c>
      <c r="I143" s="61">
        <f>1+3</f>
        <v>4</v>
      </c>
      <c r="J143" s="61" t="s">
        <v>57</v>
      </c>
      <c r="K143" s="61">
        <f>5+7</f>
        <v>12</v>
      </c>
      <c r="L143" s="61" t="s">
        <v>57</v>
      </c>
      <c r="M143" s="61">
        <f>1+3</f>
        <v>4</v>
      </c>
      <c r="N143" s="61" t="s">
        <v>57</v>
      </c>
      <c r="O143" s="61">
        <f>2+0</f>
        <v>2</v>
      </c>
      <c r="P143" s="61"/>
      <c r="Q143" s="61">
        <v>0</v>
      </c>
      <c r="R143" s="61" t="s">
        <v>57</v>
      </c>
      <c r="S143" s="61">
        <f>2+4</f>
        <v>6</v>
      </c>
      <c r="T143" s="61" t="s">
        <v>57</v>
      </c>
      <c r="U143" s="61">
        <f t="shared" si="11"/>
        <v>6</v>
      </c>
      <c r="V143" s="61" t="s">
        <v>57</v>
      </c>
      <c r="W143" s="61">
        <f>2+3</f>
        <v>5</v>
      </c>
      <c r="X143" s="61" t="s">
        <v>57</v>
      </c>
      <c r="Y143" s="61">
        <f>+W143+U143+S143+Q143+O143+M143+K143+I143+G143+E143+C143</f>
        <v>62</v>
      </c>
      <c r="Z143" s="61" t="s">
        <v>57</v>
      </c>
      <c r="AA143" s="61">
        <f>75+91</f>
        <v>166</v>
      </c>
      <c r="AB143" s="61" t="s">
        <v>57</v>
      </c>
      <c r="AC143" s="61">
        <f>225+265</f>
        <v>490</v>
      </c>
      <c r="AD143" s="61"/>
      <c r="AE143" s="61"/>
      <c r="AF143" s="61"/>
      <c r="AG143" s="61"/>
    </row>
    <row r="144" spans="1:33" ht="12">
      <c r="A144" s="63">
        <v>44130</v>
      </c>
      <c r="B144" s="61" t="s">
        <v>57</v>
      </c>
      <c r="C144" s="61">
        <f>1+5</f>
        <v>6</v>
      </c>
      <c r="D144" s="61" t="s">
        <v>57</v>
      </c>
      <c r="E144" s="61">
        <f>2+0</f>
        <v>2</v>
      </c>
      <c r="F144" s="61" t="s">
        <v>57</v>
      </c>
      <c r="G144" s="61">
        <f>2+5</f>
        <v>7</v>
      </c>
      <c r="H144" s="61" t="s">
        <v>57</v>
      </c>
      <c r="I144" s="61">
        <f>0+3</f>
        <v>3</v>
      </c>
      <c r="J144" s="61" t="s">
        <v>57</v>
      </c>
      <c r="K144" s="61">
        <f>3+5</f>
        <v>8</v>
      </c>
      <c r="L144" s="61" t="s">
        <v>57</v>
      </c>
      <c r="M144" s="61">
        <f>0+1</f>
        <v>1</v>
      </c>
      <c r="N144" s="61" t="s">
        <v>57</v>
      </c>
      <c r="O144" s="61">
        <f>0+0</f>
        <v>0</v>
      </c>
      <c r="P144" s="61"/>
      <c r="Q144" s="61">
        <v>0</v>
      </c>
      <c r="R144" s="61" t="s">
        <v>57</v>
      </c>
      <c r="S144" s="61">
        <f>1+3</f>
        <v>4</v>
      </c>
      <c r="T144" s="61" t="s">
        <v>57</v>
      </c>
      <c r="U144" s="61">
        <f>0+4</f>
        <v>4</v>
      </c>
      <c r="V144" s="61" t="s">
        <v>57</v>
      </c>
      <c r="W144" s="61">
        <f>1+2</f>
        <v>3</v>
      </c>
      <c r="X144" s="61" t="s">
        <v>57</v>
      </c>
      <c r="Y144" s="61">
        <f>+W144+U144+S144+Q144+O144+M144+K144+I144+G144+E144+C144</f>
        <v>38</v>
      </c>
      <c r="Z144" s="61" t="s">
        <v>57</v>
      </c>
      <c r="AA144" s="61">
        <f>53+75</f>
        <v>128</v>
      </c>
      <c r="AB144" s="61" t="s">
        <v>57</v>
      </c>
      <c r="AC144" s="61">
        <f>147+211</f>
        <v>358</v>
      </c>
      <c r="AD144" s="61"/>
      <c r="AE144" s="61"/>
      <c r="AF144" s="61"/>
      <c r="AG144" s="61"/>
    </row>
    <row r="145" spans="1:33" ht="12">
      <c r="A145" s="63">
        <v>44159</v>
      </c>
      <c r="B145" s="61" t="s">
        <v>57</v>
      </c>
      <c r="C145" s="61">
        <f>1+5</f>
        <v>6</v>
      </c>
      <c r="D145" s="61" t="s">
        <v>57</v>
      </c>
      <c r="E145" s="61">
        <f>2+0</f>
        <v>2</v>
      </c>
      <c r="F145" s="61" t="s">
        <v>57</v>
      </c>
      <c r="G145" s="61">
        <f>2+5</f>
        <v>7</v>
      </c>
      <c r="H145" s="61" t="s">
        <v>57</v>
      </c>
      <c r="I145" s="61">
        <f>0+3</f>
        <v>3</v>
      </c>
      <c r="J145" s="61" t="s">
        <v>57</v>
      </c>
      <c r="K145" s="61">
        <f>3+5</f>
        <v>8</v>
      </c>
      <c r="L145" s="61" t="s">
        <v>57</v>
      </c>
      <c r="M145" s="61">
        <f>0+1</f>
        <v>1</v>
      </c>
      <c r="N145" s="61" t="s">
        <v>57</v>
      </c>
      <c r="O145" s="61">
        <f>0+0</f>
        <v>0</v>
      </c>
      <c r="P145" s="61"/>
      <c r="Q145" s="61">
        <v>0</v>
      </c>
      <c r="R145" s="61" t="s">
        <v>57</v>
      </c>
      <c r="S145" s="61">
        <f>1+3</f>
        <v>4</v>
      </c>
      <c r="T145" s="61" t="s">
        <v>57</v>
      </c>
      <c r="U145" s="61">
        <f>0+4</f>
        <v>4</v>
      </c>
      <c r="V145" s="61" t="s">
        <v>57</v>
      </c>
      <c r="W145" s="61">
        <f>1+2</f>
        <v>3</v>
      </c>
      <c r="X145" s="61" t="s">
        <v>57</v>
      </c>
      <c r="Y145" s="61">
        <f t="shared" si="9"/>
        <v>38</v>
      </c>
      <c r="Z145" s="61" t="s">
        <v>57</v>
      </c>
      <c r="AA145" s="61">
        <f>53+75</f>
        <v>128</v>
      </c>
      <c r="AB145" s="61" t="s">
        <v>57</v>
      </c>
      <c r="AC145" s="61">
        <f>147+211</f>
        <v>358</v>
      </c>
      <c r="AD145" s="61"/>
      <c r="AE145" s="61"/>
      <c r="AF145" s="61"/>
      <c r="AG145" s="61"/>
    </row>
    <row r="147" ht="12">
      <c r="A147" s="62" t="s">
        <v>59</v>
      </c>
    </row>
    <row r="148" ht="12">
      <c r="A148" s="62" t="s">
        <v>54</v>
      </c>
    </row>
    <row r="149" ht="12">
      <c r="A149" s="62" t="s">
        <v>58</v>
      </c>
    </row>
    <row r="150" ht="12">
      <c r="A150" s="62" t="s">
        <v>55</v>
      </c>
    </row>
    <row r="151" ht="12">
      <c r="A151" s="62" t="s">
        <v>64</v>
      </c>
    </row>
    <row r="152" ht="12">
      <c r="A152" s="62" t="s">
        <v>61</v>
      </c>
    </row>
    <row r="153" ht="12">
      <c r="A153" s="62" t="s">
        <v>62</v>
      </c>
    </row>
    <row r="154" ht="12">
      <c r="A154" s="62" t="s">
        <v>63</v>
      </c>
    </row>
  </sheetData>
  <sheetProtection/>
  <mergeCells count="15">
    <mergeCell ref="B2:C2"/>
    <mergeCell ref="D2:E2"/>
    <mergeCell ref="F2:G2"/>
    <mergeCell ref="H2:I2"/>
    <mergeCell ref="J2:K2"/>
    <mergeCell ref="L2:M2"/>
    <mergeCell ref="Z2:AA2"/>
    <mergeCell ref="AB2:AC2"/>
    <mergeCell ref="AF2:AG2"/>
    <mergeCell ref="N2:O2"/>
    <mergeCell ref="P2:Q2"/>
    <mergeCell ref="R2:S2"/>
    <mergeCell ref="T2:U2"/>
    <mergeCell ref="V2:W2"/>
    <mergeCell ref="X2:Y2"/>
  </mergeCells>
  <printOptions/>
  <pageMargins left="0.25" right="0.25" top="0.75" bottom="0.75" header="0.3" footer="0.3"/>
  <pageSetup fitToWidth="2" fitToHeight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Bellevue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Bellevue</dc:creator>
  <cp:keywords/>
  <dc:description/>
  <cp:lastModifiedBy>Tang, Jessie</cp:lastModifiedBy>
  <cp:lastPrinted>2011-02-25T00:29:29Z</cp:lastPrinted>
  <dcterms:created xsi:type="dcterms:W3CDTF">2009-02-24T16:24:08Z</dcterms:created>
  <dcterms:modified xsi:type="dcterms:W3CDTF">2020-11-30T22:26:14Z</dcterms:modified>
  <cp:category/>
  <cp:version/>
  <cp:contentType/>
  <cp:contentStatus/>
</cp:coreProperties>
</file>